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uong Giang\Phường Thuận Thành 2026\Quyết định\"/>
    </mc:Choice>
  </mc:AlternateContent>
  <xr:revisionPtr revIDLastSave="0" documentId="13_ncr:1_{FB84DA76-62CA-43EE-A1D2-F4071A52D3C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hu hồi" sheetId="13" r:id="rId1"/>
    <sheet name="Bổ sung" sheetId="14" r:id="rId2"/>
    <sheet name="Sheet1" sheetId="12" r:id="rId3"/>
    <sheet name="PKT 6 tháng cuối nămcó thu hồi" sheetId="5" state="hidden" r:id="rId4"/>
    <sheet name="Sheet2" sheetId="2" state="hidden" r:id="rId5"/>
    <sheet name="48" sheetId="1" state="hidden" r:id="rId6"/>
    <sheet name="Sheet3" sheetId="3" state="hidden" r:id="rId7"/>
    <sheet name="PKT 6 tháng cuối năm" sheetId="4" state="hidden" r:id="rId8"/>
  </sheets>
  <definedNames>
    <definedName name="_xlnm.Print_Titles" localSheetId="5">'48'!$10:$10</definedName>
    <definedName name="_xlnm.Print_Titles" localSheetId="1">'Bổ sung'!$5:$6</definedName>
    <definedName name="_xlnm.Print_Titles" localSheetId="7">'PKT 6 tháng cuối năm'!$13:$13</definedName>
    <definedName name="_xlnm.Print_Titles" localSheetId="3">'PKT 6 tháng cuối nămcó thu hồi'!$13:$13</definedName>
    <definedName name="_xlnm.Print_Titles" localSheetId="0">'Thu hồi'!$5:$6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4" l="1"/>
  <c r="D7" i="14" s="1"/>
  <c r="D29" i="14"/>
  <c r="D28" i="14"/>
  <c r="D27" i="14"/>
  <c r="D26" i="14"/>
  <c r="F25" i="14"/>
  <c r="F24" i="14" s="1"/>
  <c r="E24" i="14"/>
  <c r="D23" i="14"/>
  <c r="D22" i="14"/>
  <c r="D21" i="14"/>
  <c r="D20" i="14"/>
  <c r="D19" i="14"/>
  <c r="D18" i="14"/>
  <c r="F17" i="14"/>
  <c r="E17" i="14"/>
  <c r="D16" i="14"/>
  <c r="D15" i="14"/>
  <c r="F14" i="14"/>
  <c r="E14" i="14"/>
  <c r="D13" i="14"/>
  <c r="D12" i="14"/>
  <c r="D11" i="14"/>
  <c r="D10" i="14"/>
  <c r="F9" i="14"/>
  <c r="E9" i="14"/>
  <c r="F18" i="13"/>
  <c r="F19" i="13"/>
  <c r="F20" i="13"/>
  <c r="F21" i="13"/>
  <c r="F22" i="13"/>
  <c r="F17" i="13"/>
  <c r="F15" i="13"/>
  <c r="F14" i="13"/>
  <c r="F10" i="13"/>
  <c r="F11" i="13"/>
  <c r="F12" i="13"/>
  <c r="F9" i="13"/>
  <c r="E16" i="13"/>
  <c r="E13" i="13"/>
  <c r="E8" i="13"/>
  <c r="F8" i="14" l="1"/>
  <c r="E8" i="14"/>
  <c r="D14" i="14"/>
  <c r="D17" i="14"/>
  <c r="D9" i="14"/>
  <c r="D25" i="14"/>
  <c r="D24" i="14" s="1"/>
  <c r="F8" i="13"/>
  <c r="E7" i="13"/>
  <c r="F16" i="13"/>
  <c r="F13" i="13"/>
  <c r="F7" i="13" l="1"/>
  <c r="D8" i="14"/>
  <c r="D16" i="13" l="1"/>
  <c r="D13" i="13"/>
  <c r="D8" i="13"/>
  <c r="D7" i="13" l="1"/>
  <c r="K35" i="5" l="1"/>
  <c r="L26" i="5"/>
  <c r="L25" i="5"/>
  <c r="K27" i="5"/>
  <c r="L27" i="5" s="1"/>
  <c r="L28" i="5" s="1"/>
  <c r="L29" i="5" s="1"/>
  <c r="K17" i="5"/>
  <c r="K18" i="5" s="1"/>
  <c r="I16" i="5"/>
  <c r="I19" i="5"/>
  <c r="I21" i="5"/>
  <c r="I24" i="5"/>
  <c r="I26" i="5"/>
  <c r="I27" i="5"/>
  <c r="I28" i="5"/>
  <c r="I30" i="5"/>
  <c r="I33" i="5"/>
  <c r="I34" i="5"/>
  <c r="I35" i="5"/>
  <c r="I36" i="5"/>
  <c r="I37" i="5"/>
  <c r="I38" i="5"/>
  <c r="I40" i="5"/>
  <c r="G14" i="5"/>
  <c r="F22" i="5"/>
  <c r="I22" i="5" s="1"/>
  <c r="H42" i="5"/>
  <c r="I42" i="5" s="1"/>
  <c r="H41" i="5"/>
  <c r="H39" i="5" s="1"/>
  <c r="I39" i="5" s="1"/>
  <c r="H37" i="5"/>
  <c r="H32" i="5"/>
  <c r="I32" i="5" s="1"/>
  <c r="H25" i="5"/>
  <c r="H23" i="5" s="1"/>
  <c r="I23" i="5" s="1"/>
  <c r="H22" i="5"/>
  <c r="H20" i="5"/>
  <c r="I20" i="5" s="1"/>
  <c r="H18" i="5"/>
  <c r="I18" i="5" s="1"/>
  <c r="I41" i="5" l="1"/>
  <c r="H31" i="5"/>
  <c r="I25" i="5"/>
  <c r="F14" i="5"/>
  <c r="H17" i="5"/>
  <c r="C42" i="5"/>
  <c r="C37" i="5"/>
  <c r="H29" i="5" l="1"/>
  <c r="I29" i="5" s="1"/>
  <c r="I31" i="5"/>
  <c r="H15" i="5"/>
  <c r="I17" i="5"/>
  <c r="C18" i="5"/>
  <c r="C41" i="5"/>
  <c r="C39" i="5"/>
  <c r="C32" i="5"/>
  <c r="C31" i="5" s="1"/>
  <c r="C29" i="5" s="1"/>
  <c r="C25" i="5"/>
  <c r="C23" i="5" s="1"/>
  <c r="C22" i="5"/>
  <c r="C20" i="5"/>
  <c r="C17" i="5" s="1"/>
  <c r="C15" i="5" s="1"/>
  <c r="H14" i="5" l="1"/>
  <c r="I14" i="5" s="1"/>
  <c r="I15" i="5"/>
  <c r="C14" i="5"/>
  <c r="C36" i="4"/>
  <c r="C34" i="4" s="1"/>
  <c r="C33" i="4"/>
  <c r="C30" i="4"/>
  <c r="C24" i="4"/>
  <c r="C22" i="4" s="1"/>
  <c r="C21" i="4"/>
  <c r="C17" i="4" s="1"/>
  <c r="C15" i="4" s="1"/>
  <c r="C19" i="4"/>
  <c r="C29" i="4" l="1"/>
  <c r="C27" i="4" s="1"/>
  <c r="C14" i="4"/>
  <c r="D14" i="5" s="1"/>
  <c r="D15" i="5" s="1"/>
  <c r="C49" i="1"/>
  <c r="C38" i="1"/>
  <c r="C52" i="1" l="1"/>
  <c r="C48" i="1" s="1"/>
  <c r="C46" i="1" s="1"/>
  <c r="C40" i="1" l="1"/>
  <c r="C43" i="1" l="1"/>
  <c r="C36" i="1"/>
  <c r="C34" i="1" s="1"/>
  <c r="C55" i="1" l="1"/>
  <c r="C53" i="1" s="1"/>
  <c r="C41" i="1"/>
  <c r="C33" i="1" s="1"/>
  <c r="G117" i="2" l="1"/>
  <c r="G112" i="2"/>
  <c r="G107" i="2"/>
  <c r="G98" i="2"/>
  <c r="G94" i="2"/>
  <c r="G93" i="2"/>
  <c r="G86" i="2"/>
  <c r="G85" i="2" s="1"/>
  <c r="G79" i="2"/>
  <c r="G78" i="2" s="1"/>
  <c r="G20" i="2"/>
  <c r="G72" i="2"/>
  <c r="G67" i="2" s="1"/>
  <c r="G66" i="2" s="1"/>
  <c r="G65" i="2" l="1"/>
  <c r="G13" i="2" s="1"/>
</calcChain>
</file>

<file path=xl/sharedStrings.xml><?xml version="1.0" encoding="utf-8"?>
<sst xmlns="http://schemas.openxmlformats.org/spreadsheetml/2006/main" count="469" uniqueCount="200">
  <si>
    <t>DỰ TOÁN THU CHI NGÂN SÁCH NHÀ NƯỚC NĂM 2025</t>
  </si>
  <si>
    <t>STT</t>
  </si>
  <si>
    <t>Nội dung</t>
  </si>
  <si>
    <t>Tổng số</t>
  </si>
  <si>
    <t>I</t>
  </si>
  <si>
    <t>Tổng số thu, chi nộp ngân sách phí, lệ phí</t>
  </si>
  <si>
    <t>Số thu phí, lệ phí</t>
  </si>
  <si>
    <t>Lệ phí</t>
  </si>
  <si>
    <t>Lệ phí A</t>
  </si>
  <si>
    <t>Lệ phí B</t>
  </si>
  <si>
    <t>Phí</t>
  </si>
  <si>
    <t>Phí A</t>
  </si>
  <si>
    <t>Phí B</t>
  </si>
  <si>
    <t>Chi từ nguồn thu phí được để lại</t>
  </si>
  <si>
    <t>Chi sự nghiệp</t>
  </si>
  <si>
    <t>Kinh phí nghiệm vụ thường xuyên</t>
  </si>
  <si>
    <t>Kinh phí nhiệm vụ không thường xuyên</t>
  </si>
  <si>
    <t>Chi quản lý hành chính</t>
  </si>
  <si>
    <t>Kinh phí thực hiện chế độ tự chủ</t>
  </si>
  <si>
    <t>Số phí, lệ phí nộp NSNN</t>
  </si>
  <si>
    <t>Dự toán chi ngân sách nhà nước</t>
  </si>
  <si>
    <t>a</t>
  </si>
  <si>
    <t>b</t>
  </si>
  <si>
    <t>B</t>
  </si>
  <si>
    <t xml:space="preserve"> Kinh phí thực hiện chế độ tự chủ</t>
  </si>
  <si>
    <t>Kinh phí không thực hiện chế độ tự chủ</t>
  </si>
  <si>
    <t>Chi bảo đảm xã hội</t>
  </si>
  <si>
    <t>Chi sự nghiệp kinh tế</t>
  </si>
  <si>
    <t>Mã KBNN nơi giao dịch: 1173</t>
  </si>
  <si>
    <t>Đơn vị: 1.000 đồng</t>
  </si>
  <si>
    <t>Mẫu biểu số 48</t>
  </si>
  <si>
    <t>Chương: 831</t>
  </si>
  <si>
    <t>Đơn vị: Phòng Kinh tế, hạ tầng và Đô Thị</t>
  </si>
  <si>
    <t>Mã số: 1153266</t>
  </si>
  <si>
    <t>PHÒNG KINH TẾ HẠ TẦNG VÀ ĐÔ THỊ</t>
  </si>
  <si>
    <t xml:space="preserve">Chương </t>
  </si>
  <si>
    <t>Loại</t>
  </si>
  <si>
    <t>Khoản</t>
  </si>
  <si>
    <t>Nguồn NSNN</t>
  </si>
  <si>
    <t>Số tiền</t>
  </si>
  <si>
    <t>A</t>
  </si>
  <si>
    <t>Tổng số thu, chi, nộp ngân sách phí, lệ phí</t>
  </si>
  <si>
    <t>Số phí, lệ phí nộp ngân sách nhà nước</t>
  </si>
  <si>
    <t xml:space="preserve">Chi đầu tư phát triển </t>
  </si>
  <si>
    <t>Chi đầu tư các dự án, chương trình theo các lĩnh vực</t>
  </si>
  <si>
    <t>Chi đầu tư và hỗ trợ vốn cho các doanh nghiệp…</t>
  </si>
  <si>
    <t>Chi đầu tư phát triển khác</t>
  </si>
  <si>
    <t>II</t>
  </si>
  <si>
    <t>Chi dự trữ quốc gia</t>
  </si>
  <si>
    <t>III</t>
  </si>
  <si>
    <t>Chi thường xuyên theo các lĩnh vực 
(Chi tiết theo từng nhiệm vụ)</t>
  </si>
  <si>
    <t>Chi quốc phòng</t>
  </si>
  <si>
    <t>Chi an ninh</t>
  </si>
  <si>
    <t>041</t>
  </si>
  <si>
    <t xml:space="preserve">Chi SN giáo dục và đào tạo </t>
  </si>
  <si>
    <t>Chi khoa học và công nghệ</t>
  </si>
  <si>
    <t>Chi SN Y tế</t>
  </si>
  <si>
    <t>Chi SN văn hoá thông tin</t>
  </si>
  <si>
    <t>Chi SN ph.thanh Truyền hình</t>
  </si>
  <si>
    <t>Chi SN thể dục thể thao</t>
  </si>
  <si>
    <t>Chi đảm bảo xã hội</t>
  </si>
  <si>
    <t>Sự nghiệp môi trường</t>
  </si>
  <si>
    <t>12.1</t>
  </si>
  <si>
    <t>Văn phòng HĐND - UBND</t>
  </si>
  <si>
    <t xml:space="preserve">Chi con người </t>
  </si>
  <si>
    <t xml:space="preserve"> + Nguồn 12</t>
  </si>
  <si>
    <t>011</t>
  </si>
  <si>
    <t xml:space="preserve"> + Nguồn 14</t>
  </si>
  <si>
    <t>Quỹ tiền thưởng 18</t>
  </si>
  <si>
    <t>Thường xuyên</t>
  </si>
  <si>
    <t>Hoạt động chuyên môn</t>
  </si>
  <si>
    <t>12.2</t>
  </si>
  <si>
    <t>Phòng Kinh tế - Hạ tầng và Đô thị</t>
  </si>
  <si>
    <t>12.3</t>
  </si>
  <si>
    <t>Văn phòng Đảng ủy</t>
  </si>
  <si>
    <t>12.4</t>
  </si>
  <si>
    <t>UBMT Tổ quốc phường</t>
  </si>
  <si>
    <t>Trung tâm phục vụ Hành chính công</t>
  </si>
  <si>
    <t>Chi con người</t>
  </si>
  <si>
    <t xml:space="preserve"> + Nguồn 14 ( nguồn của phường)</t>
  </si>
  <si>
    <t>Chi hoạt động, chi thường xuyên</t>
  </si>
  <si>
    <t>Trung tâm cung ứng dịch vụ sự nghiệp công phường Mão Điền</t>
  </si>
  <si>
    <t>Nghiệp vụ chuyên môn</t>
  </si>
  <si>
    <t>Phòng Văn hóa - Xã hội</t>
  </si>
  <si>
    <t>Chi thể dục thể thao</t>
  </si>
  <si>
    <t>SN giáo dục và đào tạo (3 cấp)</t>
  </si>
  <si>
    <t>070</t>
  </si>
  <si>
    <t>- Chi Khối Mầm non</t>
  </si>
  <si>
    <t>071</t>
  </si>
  <si>
    <t>- Chi Khối Tiểu học</t>
  </si>
  <si>
    <t>072</t>
  </si>
  <si>
    <t>- Chi Khối THCS</t>
  </si>
  <si>
    <t>073</t>
  </si>
  <si>
    <t>SN y tế dân số và gia đình</t>
  </si>
  <si>
    <t>Đảm bảo xã hội</t>
  </si>
  <si>
    <t xml:space="preserve"> - Bảo trợ xã hội</t>
  </si>
  <si>
    <t xml:space="preserve"> - Trợ cấp người làm công tác chi trả trợ cấp XH</t>
  </si>
  <si>
    <t xml:space="preserve"> - Trợ cấp 1 lần mai táng phí + Trợ cấp đột xuất khó khăn</t>
  </si>
  <si>
    <t xml:space="preserve"> - Mai táng phí</t>
  </si>
  <si>
    <t xml:space="preserve"> - Tiền điện hộ nghèo, hộ chính sách</t>
  </si>
  <si>
    <t xml:space="preserve"> - Điện táng hỏa táng</t>
  </si>
  <si>
    <t xml:space="preserve"> - Đảm bảo xã hội khác</t>
  </si>
  <si>
    <t xml:space="preserve"> - Chi BHYT cho người có công</t>
  </si>
  <si>
    <t>IV</t>
  </si>
  <si>
    <t xml:space="preserve">Chi Chương trình mục tiêu quốc gia, Chương trình mục tiêu </t>
  </si>
  <si>
    <t>Chương trình mục tiêu quốc gia</t>
  </si>
  <si>
    <t>Chương trình mục tiêu</t>
  </si>
  <si>
    <t>( Kèm theo quyết định  số    /QĐ-KT,HT và ĐTngày     tháng 9 năm 2025 của phòng KTHT và Đô thị)</t>
  </si>
  <si>
    <t>Sự nghiệp nông nghiệp, khuyến nông( 280-281-12)</t>
  </si>
  <si>
    <t>Sự nghiệp thuỷ lợi( 280-283-12)</t>
  </si>
  <si>
    <t xml:space="preserve">Chi sự nghiệp bảo vệ môi trường </t>
  </si>
  <si>
    <t>Chi sự nghiệp môi trường(250-278-12)</t>
  </si>
  <si>
    <t>Sự nghiệp giao thông( 280-292-12)</t>
  </si>
  <si>
    <t>Sự nghiệp thiết  kế thị chính( 280-312-12)</t>
  </si>
  <si>
    <t>2.1</t>
  </si>
  <si>
    <t>2.2</t>
  </si>
  <si>
    <t>-</t>
  </si>
  <si>
    <t>3.1</t>
  </si>
  <si>
    <t>3.2</t>
  </si>
  <si>
    <t>1.1</t>
  </si>
  <si>
    <t>1.2</t>
  </si>
  <si>
    <t>4.1</t>
  </si>
  <si>
    <t>4.2</t>
  </si>
  <si>
    <t>Chi hoạt động (340-341-12)</t>
  </si>
  <si>
    <t>UBND PHƯỜNG THUẬN THÀNH</t>
  </si>
  <si>
    <t>Chi tiền thưởng (340-341-18)</t>
  </si>
  <si>
    <t>Đơn vị:  đồng</t>
  </si>
  <si>
    <t>Tiền điện hộ nghèo, hộ chính sách xã hội(370-398-12)</t>
  </si>
  <si>
    <t>Trợ cấp hàng tháng đối tượng theo Nghị quyết 06(370-398-12)</t>
  </si>
  <si>
    <t>Chi lương, phụ câp (340-341-12)</t>
  </si>
  <si>
    <t>Chi lương, phụ cấp (340-341-14)</t>
  </si>
  <si>
    <t>( Kèm theo quyết định  QĐ số       /QĐ-KT,HT v&amp;ĐT  ngày     /9/2025 của phòng Kinh tế, hạ tầng và Đô thị)</t>
  </si>
  <si>
    <t>PHÒNG KINH TẾ, HẠ TẦNG VÀ ĐÔ THỊ PHƯỜNG THUẬN THÀNH</t>
  </si>
  <si>
    <t>Sự nghiệp giao thông- Thu hồi( 280-292-12)</t>
  </si>
  <si>
    <t>Kiến thiết thị chính</t>
  </si>
  <si>
    <t>Sự nghiệp kiến thiết thị chính( 280-312-12)</t>
  </si>
  <si>
    <t>Thu hồi sự nghiệp kiến thiết thị chính( 280-312-12)</t>
  </si>
  <si>
    <t>Thu hồi sự nghiệp nông nghiệp, khuyến nông ( 280-281-12)</t>
  </si>
  <si>
    <t>Lần 1</t>
  </si>
  <si>
    <t>Lần 3</t>
  </si>
  <si>
    <t>Chi lương, phụ cấp (340-341-12)</t>
  </si>
  <si>
    <t>Chi lương, phụ cấp (340-351-12)</t>
  </si>
  <si>
    <t>điều chỉnh sau PC Quang</t>
  </si>
  <si>
    <t>Lần 2</t>
  </si>
  <si>
    <t>Tiền quà 2/9 (831-370-398-25)</t>
  </si>
  <si>
    <t>Tổng</t>
  </si>
  <si>
    <t>Tiền điện</t>
  </si>
  <si>
    <t xml:space="preserve">In ấn, photo </t>
  </si>
  <si>
    <t>Internet, thị xã chuyển về</t>
  </si>
  <si>
    <t>Chữ ký số</t>
  </si>
  <si>
    <t>Sửa máy</t>
  </si>
  <si>
    <t>Ghi chú</t>
  </si>
  <si>
    <t xml:space="preserve">Chi tiền thưởng </t>
  </si>
  <si>
    <t>Chi thường xuyên</t>
  </si>
  <si>
    <t>Chi hoạt động chuyên môn</t>
  </si>
  <si>
    <t xml:space="preserve">Điều tra hộ nghèo, hộ cận nghèo </t>
  </si>
  <si>
    <t>Sự nghiệp nông nghiệp</t>
  </si>
  <si>
    <t>Sự nghiệp lâm nghiệp</t>
  </si>
  <si>
    <t>Sự nghiệp thủy lợi và dịch vụ thủy lợi</t>
  </si>
  <si>
    <t xml:space="preserve">Sự nghiệp giao thông vận tài </t>
  </si>
  <si>
    <t xml:space="preserve">Sự nghiệp kiến thiết thị chính </t>
  </si>
  <si>
    <t>Sự nghiệp kinh tế khác</t>
  </si>
  <si>
    <t>Phòng Tài chính</t>
  </si>
  <si>
    <t>ĐVT: đồng</t>
  </si>
  <si>
    <t>Phòng Kinh tế, Hạ tầng và Đô thị</t>
  </si>
  <si>
    <t>Đơn vị/Nội dung</t>
  </si>
  <si>
    <t>Phòng Kinh tế, Hạ tầng và Đô thị (cũ)</t>
  </si>
  <si>
    <t>Tổng cộng</t>
  </si>
  <si>
    <t>Trong đó</t>
  </si>
  <si>
    <t>Số đã chi</t>
  </si>
  <si>
    <t>Số chưa chi</t>
  </si>
  <si>
    <t>1.3</t>
  </si>
  <si>
    <t>Quà Tết cho đối tượng hộ nghèo theo Nghị quyết số 67/2025/NQ-HĐND ngày 12/11/2025</t>
  </si>
  <si>
    <t>PHƯỜNG THUẬN THÀNH</t>
  </si>
  <si>
    <t>ỦY BAN NHÂN DÂN</t>
  </si>
  <si>
    <t>Loại - Khoản</t>
  </si>
  <si>
    <t>Phụ lục số 01</t>
  </si>
  <si>
    <t>PHỤ LỤC THU HỒI KINH PHÍ NĂM 2026</t>
  </si>
  <si>
    <t>340-341</t>
  </si>
  <si>
    <t>370-398</t>
  </si>
  <si>
    <t>280-281</t>
  </si>
  <si>
    <t>280-282</t>
  </si>
  <si>
    <t>280-283</t>
  </si>
  <si>
    <t>280-292</t>
  </si>
  <si>
    <t>280-312</t>
  </si>
  <si>
    <t>280-338</t>
  </si>
  <si>
    <t>PHỤ LỤC BỔ SUNG KINH PHÍ NĂM 2026</t>
  </si>
  <si>
    <t>Phụ lục số 02</t>
  </si>
  <si>
    <t>Nguồn KP bổ sung</t>
  </si>
  <si>
    <t>Nguồn thu hồi dự toán</t>
  </si>
  <si>
    <t xml:space="preserve">Trung tâm cung ứng dịch vụ sự nghiệp công </t>
  </si>
  <si>
    <t>Dự phòng ngân sách</t>
  </si>
  <si>
    <t>Công an phường</t>
  </si>
  <si>
    <t>Kinh phí sửa chữa, bảo dưỡng máy biến áp</t>
  </si>
  <si>
    <t>040-041</t>
  </si>
  <si>
    <t>Trường THCS Vũ Kiệt</t>
  </si>
  <si>
    <t>Sự nghiệp giáo dục - đào tạo</t>
  </si>
  <si>
    <t>070-073</t>
  </si>
  <si>
    <t>Kinh phí tham gia Hội thi Lực lượng tham gia bảo vệ An ninh trật tự ở cơ sở giỏi năm 2026</t>
  </si>
  <si>
    <t xml:space="preserve">Kinh phí tuyển sinh vào lớp 6 năm học 2026-2027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</si>
</sst>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-* #,##0.0_-;\-* #,##0.0_-;_-* &quot;-&quot;??_-;_-@_-"/>
    <numFmt numFmtId="168" formatCode="0.0"/>
    <numFmt numFmtId="169" formatCode="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4"/>
      <name val="Times New Roman"/>
      <family val="1"/>
    </font>
    <font>
      <b/>
      <sz val="13"/>
      <name val="Times New Roman"/>
      <family val="1"/>
    </font>
    <font>
      <b/>
      <sz val="14"/>
      <color rgb="FFC00000"/>
      <name val="Times New Roman"/>
      <family val="1"/>
    </font>
    <font>
      <b/>
      <sz val="11"/>
      <color rgb="FFC00000"/>
      <name val="Times New Roman"/>
      <family val="1"/>
    </font>
    <font>
      <b/>
      <sz val="13"/>
      <color rgb="FFC00000"/>
      <name val="Times New Roman"/>
      <family val="1"/>
    </font>
    <font>
      <i/>
      <sz val="12"/>
      <color rgb="FFC00000"/>
      <name val="Times New Roman"/>
      <family val="1"/>
    </font>
    <font>
      <sz val="13"/>
      <color rgb="FFC00000"/>
      <name val="Times New Roman"/>
      <family val="1"/>
    </font>
    <font>
      <sz val="13"/>
      <color rgb="FFFF0000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i/>
      <sz val="13"/>
      <name val="Times New Roman"/>
      <family val="1"/>
    </font>
    <font>
      <i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/>
    <xf numFmtId="165" fontId="5" fillId="0" borderId="1" xfId="1" applyNumberFormat="1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right" vertical="center"/>
    </xf>
    <xf numFmtId="166" fontId="10" fillId="0" borderId="0" xfId="1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6" fontId="11" fillId="0" borderId="1" xfId="1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166" fontId="13" fillId="0" borderId="1" xfId="1" applyNumberFormat="1" applyFont="1" applyBorder="1" applyAlignment="1">
      <alignment horizontal="center" vertical="center" wrapText="1"/>
    </xf>
    <xf numFmtId="166" fontId="13" fillId="0" borderId="1" xfId="1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166" fontId="7" fillId="0" borderId="1" xfId="1" applyNumberFormat="1" applyFont="1" applyBorder="1" applyAlignment="1">
      <alignment vertical="center" wrapText="1"/>
    </xf>
    <xf numFmtId="167" fontId="7" fillId="0" borderId="1" xfId="1" applyNumberFormat="1" applyFont="1" applyBorder="1" applyAlignment="1">
      <alignment horizontal="right" vertical="center" wrapText="1"/>
    </xf>
    <xf numFmtId="166" fontId="7" fillId="0" borderId="0" xfId="1" applyNumberFormat="1" applyFont="1"/>
    <xf numFmtId="166" fontId="7" fillId="0" borderId="1" xfId="1" applyNumberFormat="1" applyFont="1" applyBorder="1" applyAlignment="1">
      <alignment horizontal="right" vertical="center" wrapText="1"/>
    </xf>
    <xf numFmtId="166" fontId="10" fillId="0" borderId="1" xfId="1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/>
    <xf numFmtId="0" fontId="10" fillId="0" borderId="1" xfId="0" quotePrefix="1" applyFont="1" applyBorder="1" applyAlignment="1">
      <alignment horizontal="center"/>
    </xf>
    <xf numFmtId="166" fontId="7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vertical="center" wrapText="1"/>
    </xf>
    <xf numFmtId="166" fontId="10" fillId="0" borderId="1" xfId="1" applyNumberFormat="1" applyFont="1" applyBorder="1"/>
    <xf numFmtId="0" fontId="7" fillId="0" borderId="1" xfId="0" applyFont="1" applyBorder="1"/>
    <xf numFmtId="167" fontId="7" fillId="0" borderId="1" xfId="1" applyNumberFormat="1" applyFont="1" applyBorder="1"/>
    <xf numFmtId="0" fontId="10" fillId="0" borderId="1" xfId="0" applyFont="1" applyBorder="1" applyAlignment="1">
      <alignment horizontal="center"/>
    </xf>
    <xf numFmtId="166" fontId="10" fillId="0" borderId="1" xfId="1" applyNumberFormat="1" applyFont="1" applyBorder="1" applyAlignment="1">
      <alignment horizontal="center"/>
    </xf>
    <xf numFmtId="167" fontId="10" fillId="0" borderId="1" xfId="1" applyNumberFormat="1" applyFont="1" applyBorder="1" applyAlignment="1">
      <alignment horizontal="center"/>
    </xf>
    <xf numFmtId="166" fontId="10" fillId="0" borderId="1" xfId="1" applyNumberFormat="1" applyFont="1" applyFill="1" applyBorder="1" applyAlignment="1">
      <alignment horizontal="center"/>
    </xf>
    <xf numFmtId="166" fontId="7" fillId="0" borderId="1" xfId="1" applyNumberFormat="1" applyFont="1" applyBorder="1"/>
    <xf numFmtId="0" fontId="14" fillId="0" borderId="1" xfId="0" applyFont="1" applyBorder="1" applyAlignment="1">
      <alignment horizontal="center" vertical="center"/>
    </xf>
    <xf numFmtId="166" fontId="9" fillId="0" borderId="1" xfId="1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right" vertical="center" wrapText="1"/>
    </xf>
    <xf numFmtId="167" fontId="13" fillId="2" borderId="1" xfId="1" applyNumberFormat="1" applyFont="1" applyFill="1" applyBorder="1" applyAlignment="1">
      <alignment vertical="center"/>
    </xf>
    <xf numFmtId="165" fontId="13" fillId="2" borderId="1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166" fontId="15" fillId="0" borderId="1" xfId="0" applyNumberFormat="1" applyFont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168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quotePrefix="1" applyFont="1" applyFill="1" applyBorder="1" applyAlignment="1">
      <alignment horizontal="center" vertical="center"/>
    </xf>
    <xf numFmtId="169" fontId="14" fillId="2" borderId="1" xfId="0" applyNumberFormat="1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quotePrefix="1" applyFont="1" applyFill="1" applyBorder="1" applyAlignment="1">
      <alignment horizontal="center" vertical="center"/>
    </xf>
    <xf numFmtId="166" fontId="14" fillId="2" borderId="1" xfId="1" applyNumberFormat="1" applyFont="1" applyFill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21" fillId="0" borderId="0" xfId="0" applyFont="1"/>
    <xf numFmtId="165" fontId="21" fillId="0" borderId="1" xfId="1" applyNumberFormat="1" applyFont="1" applyBorder="1"/>
    <xf numFmtId="165" fontId="21" fillId="0" borderId="1" xfId="0" applyNumberFormat="1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165" fontId="19" fillId="0" borderId="1" xfId="0" applyNumberFormat="1" applyFont="1" applyBorder="1"/>
    <xf numFmtId="0" fontId="5" fillId="0" borderId="1" xfId="0" quotePrefix="1" applyFont="1" applyBorder="1" applyAlignment="1">
      <alignment horizontal="center"/>
    </xf>
    <xf numFmtId="165" fontId="19" fillId="0" borderId="0" xfId="0" applyNumberFormat="1" applyFont="1"/>
    <xf numFmtId="165" fontId="22" fillId="0" borderId="1" xfId="1" applyNumberFormat="1" applyFont="1" applyBorder="1"/>
    <xf numFmtId="0" fontId="9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0" fontId="16" fillId="0" borderId="0" xfId="0" applyFont="1"/>
    <xf numFmtId="0" fontId="27" fillId="0" borderId="0" xfId="0" applyFont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165" fontId="16" fillId="0" borderId="1" xfId="0" applyNumberFormat="1" applyFont="1" applyBorder="1"/>
    <xf numFmtId="165" fontId="16" fillId="0" borderId="0" xfId="0" applyNumberFormat="1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165" fontId="27" fillId="0" borderId="1" xfId="0" applyNumberFormat="1" applyFont="1" applyBorder="1"/>
    <xf numFmtId="0" fontId="27" fillId="0" borderId="1" xfId="0" quotePrefix="1" applyFont="1" applyBorder="1" applyAlignment="1">
      <alignment horizontal="center"/>
    </xf>
    <xf numFmtId="165" fontId="27" fillId="0" borderId="1" xfId="1" applyNumberFormat="1" applyFont="1" applyBorder="1"/>
    <xf numFmtId="165" fontId="16" fillId="0" borderId="1" xfId="1" applyNumberFormat="1" applyFont="1" applyBorder="1"/>
    <xf numFmtId="0" fontId="27" fillId="0" borderId="0" xfId="0" applyFont="1" applyAlignment="1">
      <alignment wrapText="1"/>
    </xf>
    <xf numFmtId="165" fontId="27" fillId="0" borderId="0" xfId="1" applyNumberFormat="1" applyFont="1"/>
    <xf numFmtId="165" fontId="27" fillId="0" borderId="1" xfId="1" applyNumberFormat="1" applyFont="1" applyFill="1" applyBorder="1"/>
    <xf numFmtId="0" fontId="28" fillId="0" borderId="1" xfId="0" applyFont="1" applyBorder="1"/>
    <xf numFmtId="165" fontId="27" fillId="0" borderId="0" xfId="0" applyNumberFormat="1" applyFont="1"/>
    <xf numFmtId="0" fontId="27" fillId="3" borderId="1" xfId="0" applyFont="1" applyFill="1" applyBorder="1" applyAlignment="1">
      <alignment horizontal="center"/>
    </xf>
    <xf numFmtId="0" fontId="27" fillId="3" borderId="1" xfId="0" applyFont="1" applyFill="1" applyBorder="1"/>
    <xf numFmtId="165" fontId="27" fillId="3" borderId="1" xfId="1" applyNumberFormat="1" applyFont="1" applyFill="1" applyBorder="1"/>
    <xf numFmtId="0" fontId="27" fillId="3" borderId="0" xfId="0" applyFont="1" applyFill="1"/>
    <xf numFmtId="165" fontId="27" fillId="3" borderId="0" xfId="1" applyNumberFormat="1" applyFont="1" applyFill="1"/>
    <xf numFmtId="0" fontId="14" fillId="0" borderId="0" xfId="2"/>
    <xf numFmtId="0" fontId="27" fillId="0" borderId="1" xfId="2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6" fillId="0" borderId="1" xfId="2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3" fontId="27" fillId="0" borderId="1" xfId="0" applyNumberFormat="1" applyFont="1" applyBorder="1" applyAlignment="1">
      <alignment vertical="center"/>
    </xf>
    <xf numFmtId="0" fontId="27" fillId="0" borderId="1" xfId="0" quotePrefix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16" fillId="0" borderId="1" xfId="2" applyFont="1" applyBorder="1" applyAlignment="1">
      <alignment vertical="center"/>
    </xf>
    <xf numFmtId="0" fontId="14" fillId="0" borderId="0" xfId="2" applyAlignment="1">
      <alignment vertical="center"/>
    </xf>
    <xf numFmtId="3" fontId="16" fillId="0" borderId="1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3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7" fillId="2" borderId="1" xfId="0" quotePrefix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/>
    </xf>
    <xf numFmtId="3" fontId="27" fillId="2" borderId="1" xfId="0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vertical="center" wrapText="1"/>
    </xf>
    <xf numFmtId="3" fontId="27" fillId="2" borderId="1" xfId="0" applyNumberFormat="1" applyFont="1" applyFill="1" applyBorder="1" applyAlignment="1">
      <alignment vertical="center" wrapText="1"/>
    </xf>
    <xf numFmtId="3" fontId="29" fillId="0" borderId="1" xfId="0" applyNumberFormat="1" applyFont="1" applyBorder="1" applyAlignment="1">
      <alignment vertical="center"/>
    </xf>
    <xf numFmtId="0" fontId="23" fillId="0" borderId="0" xfId="2" applyFont="1"/>
    <xf numFmtId="3" fontId="16" fillId="0" borderId="1" xfId="2" applyNumberFormat="1" applyFont="1" applyBorder="1" applyAlignment="1">
      <alignment horizontal="right" vertical="center"/>
    </xf>
    <xf numFmtId="3" fontId="27" fillId="0" borderId="1" xfId="2" applyNumberFormat="1" applyFont="1" applyBorder="1" applyAlignment="1">
      <alignment vertical="center"/>
    </xf>
    <xf numFmtId="3" fontId="27" fillId="0" borderId="1" xfId="2" applyNumberFormat="1" applyFont="1" applyBorder="1" applyAlignment="1">
      <alignment horizontal="right" vertical="center"/>
    </xf>
    <xf numFmtId="0" fontId="27" fillId="0" borderId="1" xfId="2" applyFont="1" applyBorder="1" applyAlignment="1">
      <alignment vertical="center"/>
    </xf>
    <xf numFmtId="3" fontId="29" fillId="0" borderId="1" xfId="2" applyNumberFormat="1" applyFont="1" applyBorder="1" applyAlignment="1">
      <alignment vertical="center"/>
    </xf>
    <xf numFmtId="0" fontId="29" fillId="0" borderId="1" xfId="2" applyFont="1" applyBorder="1" applyAlignment="1">
      <alignment vertical="center"/>
    </xf>
    <xf numFmtId="0" fontId="30" fillId="0" borderId="1" xfId="2" applyFont="1" applyBorder="1" applyAlignment="1">
      <alignment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3" fontId="29" fillId="2" borderId="1" xfId="0" applyNumberFormat="1" applyFont="1" applyFill="1" applyBorder="1" applyAlignment="1">
      <alignment vertical="center"/>
    </xf>
    <xf numFmtId="0" fontId="30" fillId="0" borderId="0" xfId="2" applyFont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4" fillId="0" borderId="0" xfId="2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27" fillId="0" borderId="1" xfId="2" applyFont="1" applyBorder="1" applyAlignment="1">
      <alignment vertical="center" wrapText="1"/>
    </xf>
    <xf numFmtId="0" fontId="16" fillId="0" borderId="1" xfId="2" quotePrefix="1" applyFont="1" applyBorder="1" applyAlignment="1">
      <alignment horizontal="center" vertical="center"/>
    </xf>
    <xf numFmtId="3" fontId="16" fillId="0" borderId="3" xfId="2" applyNumberFormat="1" applyFont="1" applyBorder="1" applyAlignment="1">
      <alignment horizontal="right" vertical="center"/>
    </xf>
    <xf numFmtId="0" fontId="16" fillId="2" borderId="1" xfId="2" applyFont="1" applyFill="1" applyBorder="1" applyAlignment="1">
      <alignment horizontal="center" vertical="center"/>
    </xf>
    <xf numFmtId="0" fontId="14" fillId="0" borderId="1" xfId="2" applyBorder="1"/>
    <xf numFmtId="0" fontId="27" fillId="2" borderId="1" xfId="0" applyFont="1" applyFill="1" applyBorder="1" applyAlignment="1">
      <alignment horizontal="left" vertical="center" wrapText="1"/>
    </xf>
    <xf numFmtId="3" fontId="14" fillId="0" borderId="1" xfId="2" applyNumberFormat="1" applyBorder="1" applyAlignment="1">
      <alignment vertical="center"/>
    </xf>
    <xf numFmtId="0" fontId="14" fillId="0" borderId="1" xfId="2" quotePrefix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</cellXfs>
  <cellStyles count="5">
    <cellStyle name="Comma" xfId="1" builtinId="3"/>
    <cellStyle name="Comma 13" xfId="4" xr:uid="{00000000-0005-0000-0000-000001000000}"/>
    <cellStyle name="Comm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1</xdr:row>
      <xdr:rowOff>257175</xdr:rowOff>
    </xdr:from>
    <xdr:to>
      <xdr:col>1</xdr:col>
      <xdr:colOff>1828800</xdr:colOff>
      <xdr:row>1</xdr:row>
      <xdr:rowOff>257175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4DD1A4F-95CC-8E37-7A86-8641DA80B6AC}"/>
            </a:ext>
          </a:extLst>
        </xdr:cNvPr>
        <xdr:cNvCxnSpPr/>
      </xdr:nvCxnSpPr>
      <xdr:spPr>
        <a:xfrm>
          <a:off x="1362075" y="542925"/>
          <a:ext cx="828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1</xdr:row>
      <xdr:rowOff>257175</xdr:rowOff>
    </xdr:from>
    <xdr:to>
      <xdr:col>1</xdr:col>
      <xdr:colOff>1828800</xdr:colOff>
      <xdr:row>1</xdr:row>
      <xdr:rowOff>257175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264DF6C-97A9-4E30-9DBF-78F2ABE21EAA}"/>
            </a:ext>
          </a:extLst>
        </xdr:cNvPr>
        <xdr:cNvCxnSpPr/>
      </xdr:nvCxnSpPr>
      <xdr:spPr>
        <a:xfrm>
          <a:off x="1362075" y="542925"/>
          <a:ext cx="828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CCFE0-AC77-4DEE-8255-5EA66206F726}">
  <sheetPr>
    <tabColor rgb="FF92D050"/>
  </sheetPr>
  <dimension ref="A1:G121"/>
  <sheetViews>
    <sheetView zoomScaleNormal="100" zoomScaleSheetLayoutView="85" workbookViewId="0">
      <selection activeCell="J11" sqref="J11"/>
    </sheetView>
  </sheetViews>
  <sheetFormatPr defaultRowHeight="15.75" x14ac:dyDescent="0.25"/>
  <cols>
    <col min="1" max="1" width="5.42578125" style="121" customWidth="1"/>
    <col min="2" max="2" width="47.85546875" style="121" customWidth="1"/>
    <col min="3" max="3" width="16.7109375" style="163" customWidth="1"/>
    <col min="4" max="4" width="19" style="121" customWidth="1"/>
    <col min="5" max="5" width="17.140625" style="121" customWidth="1"/>
    <col min="6" max="6" width="19.28515625" style="121" customWidth="1"/>
    <col min="7" max="7" width="18.42578125" style="121" customWidth="1"/>
    <col min="8" max="16384" width="9.140625" style="121"/>
  </cols>
  <sheetData>
    <row r="1" spans="1:7" ht="22.5" customHeight="1" x14ac:dyDescent="0.25">
      <c r="A1" s="178" t="s">
        <v>174</v>
      </c>
      <c r="B1" s="178"/>
      <c r="C1" s="19"/>
      <c r="D1" s="124"/>
      <c r="E1" s="124"/>
      <c r="F1" s="124"/>
      <c r="G1" s="124" t="s">
        <v>176</v>
      </c>
    </row>
    <row r="2" spans="1:7" ht="22.5" customHeight="1" x14ac:dyDescent="0.25">
      <c r="A2" s="178" t="s">
        <v>173</v>
      </c>
      <c r="B2" s="178"/>
      <c r="C2" s="19"/>
      <c r="D2" s="19"/>
      <c r="E2" s="19"/>
      <c r="F2" s="19"/>
      <c r="G2" s="19"/>
    </row>
    <row r="3" spans="1:7" ht="30" customHeight="1" x14ac:dyDescent="0.25">
      <c r="A3" s="182" t="s">
        <v>177</v>
      </c>
      <c r="B3" s="182"/>
      <c r="C3" s="182"/>
      <c r="D3" s="182"/>
      <c r="E3" s="182"/>
      <c r="F3" s="182"/>
      <c r="G3" s="182"/>
    </row>
    <row r="4" spans="1:7" ht="26.25" customHeight="1" x14ac:dyDescent="0.25">
      <c r="G4" s="161" t="s">
        <v>163</v>
      </c>
    </row>
    <row r="5" spans="1:7" ht="27.75" customHeight="1" x14ac:dyDescent="0.25">
      <c r="A5" s="181"/>
      <c r="B5" s="181" t="s">
        <v>165</v>
      </c>
      <c r="C5" s="179" t="s">
        <v>175</v>
      </c>
      <c r="D5" s="179" t="s">
        <v>167</v>
      </c>
      <c r="E5" s="181" t="s">
        <v>168</v>
      </c>
      <c r="F5" s="181"/>
      <c r="G5" s="179" t="s">
        <v>151</v>
      </c>
    </row>
    <row r="6" spans="1:7" ht="36" customHeight="1" x14ac:dyDescent="0.25">
      <c r="A6" s="181"/>
      <c r="B6" s="181"/>
      <c r="C6" s="180"/>
      <c r="D6" s="180"/>
      <c r="E6" s="126" t="s">
        <v>169</v>
      </c>
      <c r="F6" s="126" t="s">
        <v>170</v>
      </c>
      <c r="G6" s="180"/>
    </row>
    <row r="7" spans="1:7" ht="24.75" customHeight="1" x14ac:dyDescent="0.25">
      <c r="A7" s="99">
        <v>1</v>
      </c>
      <c r="B7" s="128" t="s">
        <v>166</v>
      </c>
      <c r="C7" s="99"/>
      <c r="D7" s="129">
        <f>D8+D13+D16</f>
        <v>7000779000</v>
      </c>
      <c r="E7" s="129">
        <f t="shared" ref="E7:F7" si="0">E8+E13+E16</f>
        <v>647310171</v>
      </c>
      <c r="F7" s="129">
        <f t="shared" si="0"/>
        <v>6353468829</v>
      </c>
      <c r="G7" s="128"/>
    </row>
    <row r="8" spans="1:7" s="150" customFormat="1" ht="24.75" customHeight="1" x14ac:dyDescent="0.25">
      <c r="A8" s="140" t="s">
        <v>119</v>
      </c>
      <c r="B8" s="141" t="s">
        <v>17</v>
      </c>
      <c r="C8" s="140" t="s">
        <v>178</v>
      </c>
      <c r="D8" s="149">
        <f>SUM(D9:D12)</f>
        <v>2072320000</v>
      </c>
      <c r="E8" s="149">
        <f t="shared" ref="E8:F8" si="1">SUM(E9:E12)</f>
        <v>449010171</v>
      </c>
      <c r="F8" s="149">
        <f t="shared" si="1"/>
        <v>1623309829</v>
      </c>
      <c r="G8" s="141"/>
    </row>
    <row r="9" spans="1:7" ht="24.75" customHeight="1" x14ac:dyDescent="0.25">
      <c r="A9" s="130" t="s">
        <v>116</v>
      </c>
      <c r="B9" s="125" t="s">
        <v>78</v>
      </c>
      <c r="C9" s="130"/>
      <c r="D9" s="131">
        <v>1591685000</v>
      </c>
      <c r="E9" s="131">
        <v>435081348</v>
      </c>
      <c r="F9" s="131">
        <f>D9-E9</f>
        <v>1156603652</v>
      </c>
      <c r="G9" s="125"/>
    </row>
    <row r="10" spans="1:7" ht="24.75" customHeight="1" x14ac:dyDescent="0.25">
      <c r="A10" s="130" t="s">
        <v>116</v>
      </c>
      <c r="B10" s="125" t="s">
        <v>153</v>
      </c>
      <c r="C10" s="130"/>
      <c r="D10" s="131">
        <v>179000000</v>
      </c>
      <c r="E10" s="131">
        <v>8528823</v>
      </c>
      <c r="F10" s="131">
        <f t="shared" ref="F10:F12" si="2">D10-E10</f>
        <v>170471177</v>
      </c>
      <c r="G10" s="125"/>
    </row>
    <row r="11" spans="1:7" ht="24.75" customHeight="1" x14ac:dyDescent="0.25">
      <c r="A11" s="130" t="s">
        <v>116</v>
      </c>
      <c r="B11" s="125" t="s">
        <v>152</v>
      </c>
      <c r="C11" s="130"/>
      <c r="D11" s="131">
        <v>105635000</v>
      </c>
      <c r="E11" s="131"/>
      <c r="F11" s="131">
        <f t="shared" si="2"/>
        <v>105635000</v>
      </c>
      <c r="G11" s="125"/>
    </row>
    <row r="12" spans="1:7" ht="24.75" customHeight="1" x14ac:dyDescent="0.25">
      <c r="A12" s="130" t="s">
        <v>116</v>
      </c>
      <c r="B12" s="125" t="s">
        <v>154</v>
      </c>
      <c r="C12" s="130"/>
      <c r="D12" s="131">
        <v>196000000</v>
      </c>
      <c r="E12" s="131">
        <v>5400000</v>
      </c>
      <c r="F12" s="131">
        <f t="shared" si="2"/>
        <v>190600000</v>
      </c>
      <c r="G12" s="125"/>
    </row>
    <row r="13" spans="1:7" s="150" customFormat="1" ht="24.75" customHeight="1" x14ac:dyDescent="0.25">
      <c r="A13" s="158" t="s">
        <v>120</v>
      </c>
      <c r="B13" s="159" t="s">
        <v>26</v>
      </c>
      <c r="C13" s="158" t="s">
        <v>179</v>
      </c>
      <c r="D13" s="160">
        <f>D14+D15</f>
        <v>193600000</v>
      </c>
      <c r="E13" s="160">
        <f t="shared" ref="E13:F13" si="3">E14+E15</f>
        <v>92300000</v>
      </c>
      <c r="F13" s="160">
        <f t="shared" si="3"/>
        <v>101300000</v>
      </c>
      <c r="G13" s="159"/>
    </row>
    <row r="14" spans="1:7" ht="24.75" customHeight="1" x14ac:dyDescent="0.25">
      <c r="A14" s="144" t="s">
        <v>116</v>
      </c>
      <c r="B14" s="145" t="s">
        <v>155</v>
      </c>
      <c r="C14" s="164"/>
      <c r="D14" s="146">
        <v>100000000</v>
      </c>
      <c r="E14" s="146"/>
      <c r="F14" s="146">
        <f>D14-E14</f>
        <v>100000000</v>
      </c>
      <c r="G14" s="145"/>
    </row>
    <row r="15" spans="1:7" ht="39" customHeight="1" x14ac:dyDescent="0.25">
      <c r="A15" s="144" t="s">
        <v>116</v>
      </c>
      <c r="B15" s="147" t="s">
        <v>172</v>
      </c>
      <c r="C15" s="165"/>
      <c r="D15" s="148">
        <v>93600000</v>
      </c>
      <c r="E15" s="148">
        <v>92300000</v>
      </c>
      <c r="F15" s="146">
        <f>D15-E15</f>
        <v>1300000</v>
      </c>
      <c r="G15" s="147"/>
    </row>
    <row r="16" spans="1:7" s="150" customFormat="1" ht="23.25" customHeight="1" x14ac:dyDescent="0.25">
      <c r="A16" s="158" t="s">
        <v>171</v>
      </c>
      <c r="B16" s="159" t="s">
        <v>27</v>
      </c>
      <c r="C16" s="158"/>
      <c r="D16" s="160">
        <f>SUM(D17:D22)</f>
        <v>4734859000</v>
      </c>
      <c r="E16" s="160">
        <f t="shared" ref="E16:F16" si="4">SUM(E17:E22)</f>
        <v>106000000</v>
      </c>
      <c r="F16" s="160">
        <f t="shared" si="4"/>
        <v>4628859000</v>
      </c>
      <c r="G16" s="159"/>
    </row>
    <row r="17" spans="1:7" ht="23.25" customHeight="1" x14ac:dyDescent="0.25">
      <c r="A17" s="133" t="s">
        <v>116</v>
      </c>
      <c r="B17" s="134" t="s">
        <v>156</v>
      </c>
      <c r="C17" s="166" t="s">
        <v>180</v>
      </c>
      <c r="D17" s="135">
        <v>1874859000</v>
      </c>
      <c r="E17" s="135"/>
      <c r="F17" s="135">
        <f>D17-E17</f>
        <v>1874859000</v>
      </c>
      <c r="G17" s="134"/>
    </row>
    <row r="18" spans="1:7" ht="23.25" customHeight="1" x14ac:dyDescent="0.25">
      <c r="A18" s="132" t="s">
        <v>116</v>
      </c>
      <c r="B18" s="134" t="s">
        <v>157</v>
      </c>
      <c r="C18" s="166" t="s">
        <v>181</v>
      </c>
      <c r="D18" s="135">
        <v>98000000</v>
      </c>
      <c r="E18" s="135">
        <v>64000000</v>
      </c>
      <c r="F18" s="135">
        <f t="shared" ref="F18:F22" si="5">D18-E18</f>
        <v>34000000</v>
      </c>
      <c r="G18" s="134"/>
    </row>
    <row r="19" spans="1:7" ht="23.25" customHeight="1" x14ac:dyDescent="0.25">
      <c r="A19" s="132" t="s">
        <v>116</v>
      </c>
      <c r="B19" s="134" t="s">
        <v>158</v>
      </c>
      <c r="C19" s="166" t="s">
        <v>182</v>
      </c>
      <c r="D19" s="135">
        <v>1458000000</v>
      </c>
      <c r="E19" s="135"/>
      <c r="F19" s="135">
        <f t="shared" si="5"/>
        <v>1458000000</v>
      </c>
      <c r="G19" s="134"/>
    </row>
    <row r="20" spans="1:7" ht="23.25" customHeight="1" x14ac:dyDescent="0.25">
      <c r="A20" s="132" t="s">
        <v>116</v>
      </c>
      <c r="B20" s="134" t="s">
        <v>159</v>
      </c>
      <c r="C20" s="166" t="s">
        <v>183</v>
      </c>
      <c r="D20" s="135">
        <v>405000000</v>
      </c>
      <c r="E20" s="135"/>
      <c r="F20" s="135">
        <f t="shared" si="5"/>
        <v>405000000</v>
      </c>
      <c r="G20" s="134"/>
    </row>
    <row r="21" spans="1:7" ht="23.25" customHeight="1" x14ac:dyDescent="0.25">
      <c r="A21" s="132" t="s">
        <v>116</v>
      </c>
      <c r="B21" s="134" t="s">
        <v>160</v>
      </c>
      <c r="C21" s="166" t="s">
        <v>184</v>
      </c>
      <c r="D21" s="135">
        <v>405000000</v>
      </c>
      <c r="E21" s="135">
        <v>42000000</v>
      </c>
      <c r="F21" s="135">
        <f t="shared" si="5"/>
        <v>363000000</v>
      </c>
      <c r="G21" s="134"/>
    </row>
    <row r="22" spans="1:7" ht="23.25" customHeight="1" x14ac:dyDescent="0.25">
      <c r="A22" s="132" t="s">
        <v>116</v>
      </c>
      <c r="B22" s="134" t="s">
        <v>161</v>
      </c>
      <c r="C22" s="166" t="s">
        <v>185</v>
      </c>
      <c r="D22" s="135">
        <v>494000000</v>
      </c>
      <c r="E22" s="135"/>
      <c r="F22" s="135">
        <f t="shared" si="5"/>
        <v>494000000</v>
      </c>
      <c r="G22" s="134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</sheetData>
  <mergeCells count="9">
    <mergeCell ref="A1:B1"/>
    <mergeCell ref="A2:B2"/>
    <mergeCell ref="D5:D6"/>
    <mergeCell ref="G5:G6"/>
    <mergeCell ref="E5:F5"/>
    <mergeCell ref="A3:G3"/>
    <mergeCell ref="A5:A6"/>
    <mergeCell ref="B5:B6"/>
    <mergeCell ref="C5:C6"/>
  </mergeCells>
  <printOptions horizontalCentered="1"/>
  <pageMargins left="0.19685039370078741" right="0.11811023622047245" top="0.35433070866141736" bottom="0.27559055118110237" header="0.51181102362204722" footer="0.27559055118110237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6137-5B45-4942-86CB-B0C4B2DEA4C3}">
  <sheetPr>
    <tabColor rgb="FF92D050"/>
  </sheetPr>
  <dimension ref="A1:G127"/>
  <sheetViews>
    <sheetView tabSelected="1" zoomScaleNormal="100" zoomScaleSheetLayoutView="85" workbookViewId="0">
      <selection activeCell="D7" sqref="D7"/>
    </sheetView>
  </sheetViews>
  <sheetFormatPr defaultRowHeight="15.75" x14ac:dyDescent="0.25"/>
  <cols>
    <col min="1" max="1" width="5.42578125" style="121" customWidth="1"/>
    <col min="2" max="2" width="43.7109375" style="121" customWidth="1"/>
    <col min="3" max="3" width="16.28515625" style="163" customWidth="1"/>
    <col min="4" max="4" width="21.28515625" style="121" customWidth="1"/>
    <col min="5" max="6" width="21.140625" style="121" customWidth="1"/>
    <col min="7" max="7" width="30.42578125" style="121" customWidth="1"/>
    <col min="8" max="16384" width="9.140625" style="121"/>
  </cols>
  <sheetData>
    <row r="1" spans="1:7" ht="22.5" customHeight="1" x14ac:dyDescent="0.25">
      <c r="A1" s="178" t="s">
        <v>174</v>
      </c>
      <c r="B1" s="178"/>
      <c r="C1" s="19"/>
      <c r="D1" s="124"/>
      <c r="E1" s="124"/>
      <c r="F1" s="124"/>
      <c r="G1" s="124" t="s">
        <v>187</v>
      </c>
    </row>
    <row r="2" spans="1:7" ht="22.5" customHeight="1" x14ac:dyDescent="0.25">
      <c r="A2" s="178" t="s">
        <v>173</v>
      </c>
      <c r="B2" s="178"/>
      <c r="C2" s="19"/>
      <c r="D2" s="19"/>
      <c r="E2" s="19"/>
      <c r="F2" s="19"/>
      <c r="G2" s="19"/>
    </row>
    <row r="3" spans="1:7" ht="30" customHeight="1" x14ac:dyDescent="0.25">
      <c r="A3" s="182" t="s">
        <v>186</v>
      </c>
      <c r="B3" s="182"/>
      <c r="C3" s="182"/>
      <c r="D3" s="182"/>
      <c r="E3" s="182"/>
      <c r="F3" s="182"/>
      <c r="G3" s="182"/>
    </row>
    <row r="4" spans="1:7" ht="26.25" customHeight="1" x14ac:dyDescent="0.25">
      <c r="G4" s="161" t="s">
        <v>163</v>
      </c>
    </row>
    <row r="5" spans="1:7" ht="27.75" customHeight="1" x14ac:dyDescent="0.25">
      <c r="A5" s="181"/>
      <c r="B5" s="181" t="s">
        <v>165</v>
      </c>
      <c r="C5" s="179" t="s">
        <v>175</v>
      </c>
      <c r="D5" s="179" t="s">
        <v>167</v>
      </c>
      <c r="E5" s="181" t="s">
        <v>168</v>
      </c>
      <c r="F5" s="181"/>
      <c r="G5" s="179" t="s">
        <v>188</v>
      </c>
    </row>
    <row r="6" spans="1:7" ht="36" customHeight="1" x14ac:dyDescent="0.25">
      <c r="A6" s="181"/>
      <c r="B6" s="181"/>
      <c r="C6" s="180"/>
      <c r="D6" s="180"/>
      <c r="E6" s="126" t="s">
        <v>169</v>
      </c>
      <c r="F6" s="126" t="s">
        <v>170</v>
      </c>
      <c r="G6" s="180"/>
    </row>
    <row r="7" spans="1:7" ht="30.75" customHeight="1" x14ac:dyDescent="0.25">
      <c r="A7" s="126"/>
      <c r="B7" s="126" t="s">
        <v>167</v>
      </c>
      <c r="C7" s="162"/>
      <c r="D7" s="171">
        <f>D8+D24+D30+D32+D34</f>
        <v>7358939000</v>
      </c>
      <c r="E7" s="126"/>
      <c r="F7" s="126"/>
      <c r="G7" s="162"/>
    </row>
    <row r="8" spans="1:7" ht="26.25" customHeight="1" x14ac:dyDescent="0.25">
      <c r="A8" s="99">
        <v>1</v>
      </c>
      <c r="B8" s="128" t="s">
        <v>164</v>
      </c>
      <c r="C8" s="99"/>
      <c r="D8" s="151">
        <f>D9+D14+D17</f>
        <v>6456164000</v>
      </c>
      <c r="E8" s="151">
        <f t="shared" ref="E8:F8" si="0">E9+E14+E17</f>
        <v>647310171</v>
      </c>
      <c r="F8" s="151">
        <f t="shared" si="0"/>
        <v>5808853829</v>
      </c>
      <c r="G8" s="126" t="s">
        <v>189</v>
      </c>
    </row>
    <row r="9" spans="1:7" s="150" customFormat="1" ht="26.25" customHeight="1" x14ac:dyDescent="0.25">
      <c r="A9" s="140" t="s">
        <v>119</v>
      </c>
      <c r="B9" s="141" t="s">
        <v>17</v>
      </c>
      <c r="C9" s="140" t="s">
        <v>178</v>
      </c>
      <c r="D9" s="155">
        <f>SUM(D10:D13)</f>
        <v>1527705000</v>
      </c>
      <c r="E9" s="155">
        <f t="shared" ref="E9:F9" si="1">SUM(E10:E13)</f>
        <v>449010171</v>
      </c>
      <c r="F9" s="155">
        <f t="shared" si="1"/>
        <v>1078694829</v>
      </c>
      <c r="G9" s="157"/>
    </row>
    <row r="10" spans="1:7" ht="26.25" customHeight="1" x14ac:dyDescent="0.25">
      <c r="A10" s="130" t="s">
        <v>116</v>
      </c>
      <c r="B10" s="125" t="s">
        <v>78</v>
      </c>
      <c r="C10" s="130"/>
      <c r="D10" s="152">
        <f>E10+F10</f>
        <v>1222070000</v>
      </c>
      <c r="E10" s="152">
        <v>435081348</v>
      </c>
      <c r="F10" s="152">
        <v>786988652</v>
      </c>
      <c r="G10" s="154"/>
    </row>
    <row r="11" spans="1:7" ht="26.25" customHeight="1" x14ac:dyDescent="0.25">
      <c r="A11" s="130" t="s">
        <v>116</v>
      </c>
      <c r="B11" s="125" t="s">
        <v>153</v>
      </c>
      <c r="C11" s="130"/>
      <c r="D11" s="152">
        <f t="shared" ref="D11:D13" si="2">E11+F11</f>
        <v>117640000</v>
      </c>
      <c r="E11" s="152">
        <v>8528823</v>
      </c>
      <c r="F11" s="152">
        <v>109111177</v>
      </c>
      <c r="G11" s="154"/>
    </row>
    <row r="12" spans="1:7" ht="26.25" customHeight="1" x14ac:dyDescent="0.25">
      <c r="A12" s="130" t="s">
        <v>116</v>
      </c>
      <c r="B12" s="125" t="s">
        <v>152</v>
      </c>
      <c r="C12" s="130"/>
      <c r="D12" s="152">
        <f t="shared" si="2"/>
        <v>68235000</v>
      </c>
      <c r="E12" s="152"/>
      <c r="F12" s="152">
        <v>68235000</v>
      </c>
      <c r="G12" s="154"/>
    </row>
    <row r="13" spans="1:7" ht="26.25" customHeight="1" x14ac:dyDescent="0.25">
      <c r="A13" s="130" t="s">
        <v>116</v>
      </c>
      <c r="B13" s="125" t="s">
        <v>154</v>
      </c>
      <c r="C13" s="130"/>
      <c r="D13" s="152">
        <f t="shared" si="2"/>
        <v>119760000</v>
      </c>
      <c r="E13" s="152">
        <v>5400000</v>
      </c>
      <c r="F13" s="152">
        <v>114360000</v>
      </c>
      <c r="G13" s="154"/>
    </row>
    <row r="14" spans="1:7" s="150" customFormat="1" ht="26.25" customHeight="1" x14ac:dyDescent="0.25">
      <c r="A14" s="158" t="s">
        <v>120</v>
      </c>
      <c r="B14" s="159" t="s">
        <v>26</v>
      </c>
      <c r="C14" s="158" t="s">
        <v>179</v>
      </c>
      <c r="D14" s="155">
        <f>SUM(D15:D16)</f>
        <v>193600000</v>
      </c>
      <c r="E14" s="155">
        <f t="shared" ref="E14:F14" si="3">SUM(E15:E16)</f>
        <v>92300000</v>
      </c>
      <c r="F14" s="155">
        <f t="shared" si="3"/>
        <v>101300000</v>
      </c>
      <c r="G14" s="157"/>
    </row>
    <row r="15" spans="1:7" ht="26.25" customHeight="1" x14ac:dyDescent="0.25">
      <c r="A15" s="132" t="s">
        <v>116</v>
      </c>
      <c r="B15" s="125" t="s">
        <v>155</v>
      </c>
      <c r="C15" s="130"/>
      <c r="D15" s="153">
        <f>E15+F15</f>
        <v>100000000</v>
      </c>
      <c r="E15" s="127"/>
      <c r="F15" s="153">
        <v>100000000</v>
      </c>
      <c r="G15" s="126"/>
    </row>
    <row r="16" spans="1:7" ht="59.25" customHeight="1" x14ac:dyDescent="0.25">
      <c r="A16" s="132" t="s">
        <v>116</v>
      </c>
      <c r="B16" s="123" t="s">
        <v>172</v>
      </c>
      <c r="C16" s="167"/>
      <c r="D16" s="153">
        <f>E16+F16</f>
        <v>93600000</v>
      </c>
      <c r="E16" s="152">
        <v>92300000</v>
      </c>
      <c r="F16" s="152">
        <v>1300000</v>
      </c>
      <c r="G16" s="154"/>
    </row>
    <row r="17" spans="1:7" s="142" customFormat="1" ht="26.25" customHeight="1" x14ac:dyDescent="0.25">
      <c r="A17" s="158" t="s">
        <v>171</v>
      </c>
      <c r="B17" s="159" t="s">
        <v>27</v>
      </c>
      <c r="C17" s="158"/>
      <c r="D17" s="155">
        <f>SUM(D18:D23)</f>
        <v>4734859000</v>
      </c>
      <c r="E17" s="155">
        <f t="shared" ref="E17:F17" si="4">SUM(E18:E23)</f>
        <v>106000000</v>
      </c>
      <c r="F17" s="155">
        <f t="shared" si="4"/>
        <v>4628859000</v>
      </c>
      <c r="G17" s="157"/>
    </row>
    <row r="18" spans="1:7" s="137" customFormat="1" ht="26.25" customHeight="1" x14ac:dyDescent="0.25">
      <c r="A18" s="133" t="s">
        <v>116</v>
      </c>
      <c r="B18" s="134" t="s">
        <v>156</v>
      </c>
      <c r="C18" s="166" t="s">
        <v>180</v>
      </c>
      <c r="D18" s="152">
        <f>E18+F18</f>
        <v>1874859000</v>
      </c>
      <c r="E18" s="152"/>
      <c r="F18" s="152">
        <v>1874859000</v>
      </c>
      <c r="G18" s="154"/>
    </row>
    <row r="19" spans="1:7" s="137" customFormat="1" ht="26.25" customHeight="1" x14ac:dyDescent="0.25">
      <c r="A19" s="132" t="s">
        <v>116</v>
      </c>
      <c r="B19" s="134" t="s">
        <v>157</v>
      </c>
      <c r="C19" s="166" t="s">
        <v>181</v>
      </c>
      <c r="D19" s="152">
        <f t="shared" ref="D19:D23" si="5">E19+F19</f>
        <v>98000000</v>
      </c>
      <c r="E19" s="152">
        <v>64000000</v>
      </c>
      <c r="F19" s="152">
        <v>34000000</v>
      </c>
      <c r="G19" s="154"/>
    </row>
    <row r="20" spans="1:7" s="137" customFormat="1" ht="26.25" customHeight="1" x14ac:dyDescent="0.25">
      <c r="A20" s="132" t="s">
        <v>116</v>
      </c>
      <c r="B20" s="134" t="s">
        <v>158</v>
      </c>
      <c r="C20" s="166" t="s">
        <v>182</v>
      </c>
      <c r="D20" s="152">
        <f t="shared" si="5"/>
        <v>1458000000</v>
      </c>
      <c r="E20" s="152"/>
      <c r="F20" s="152">
        <v>1458000000</v>
      </c>
      <c r="G20" s="154"/>
    </row>
    <row r="21" spans="1:7" s="137" customFormat="1" ht="26.25" customHeight="1" x14ac:dyDescent="0.25">
      <c r="A21" s="132" t="s">
        <v>116</v>
      </c>
      <c r="B21" s="134" t="s">
        <v>159</v>
      </c>
      <c r="C21" s="166" t="s">
        <v>183</v>
      </c>
      <c r="D21" s="152">
        <f t="shared" si="5"/>
        <v>405000000</v>
      </c>
      <c r="E21" s="152"/>
      <c r="F21" s="152">
        <v>405000000</v>
      </c>
      <c r="G21" s="154"/>
    </row>
    <row r="22" spans="1:7" s="137" customFormat="1" ht="26.25" customHeight="1" x14ac:dyDescent="0.25">
      <c r="A22" s="132" t="s">
        <v>116</v>
      </c>
      <c r="B22" s="134" t="s">
        <v>160</v>
      </c>
      <c r="C22" s="166" t="s">
        <v>184</v>
      </c>
      <c r="D22" s="152">
        <f t="shared" si="5"/>
        <v>405000000</v>
      </c>
      <c r="E22" s="152">
        <v>42000000</v>
      </c>
      <c r="F22" s="152">
        <v>363000000</v>
      </c>
      <c r="G22" s="154"/>
    </row>
    <row r="23" spans="1:7" s="137" customFormat="1" ht="26.25" customHeight="1" x14ac:dyDescent="0.25">
      <c r="A23" s="132" t="s">
        <v>116</v>
      </c>
      <c r="B23" s="134" t="s">
        <v>161</v>
      </c>
      <c r="C23" s="166" t="s">
        <v>185</v>
      </c>
      <c r="D23" s="152">
        <f t="shared" si="5"/>
        <v>494000000</v>
      </c>
      <c r="E23" s="152"/>
      <c r="F23" s="152">
        <v>494000000</v>
      </c>
      <c r="G23" s="154"/>
    </row>
    <row r="24" spans="1:7" s="139" customFormat="1" ht="26.25" customHeight="1" x14ac:dyDescent="0.25">
      <c r="A24" s="126">
        <v>2</v>
      </c>
      <c r="B24" s="136" t="s">
        <v>162</v>
      </c>
      <c r="C24" s="126"/>
      <c r="D24" s="138">
        <f>D25</f>
        <v>544615000</v>
      </c>
      <c r="E24" s="138">
        <f t="shared" ref="E24:F24" si="6">E25</f>
        <v>0</v>
      </c>
      <c r="F24" s="138">
        <f t="shared" si="6"/>
        <v>544615000</v>
      </c>
      <c r="G24" s="126" t="s">
        <v>189</v>
      </c>
    </row>
    <row r="25" spans="1:7" s="143" customFormat="1" ht="26.25" customHeight="1" x14ac:dyDescent="0.25">
      <c r="A25" s="140"/>
      <c r="B25" s="141" t="s">
        <v>17</v>
      </c>
      <c r="C25" s="140" t="s">
        <v>178</v>
      </c>
      <c r="D25" s="155">
        <f>SUM(D26:D29)</f>
        <v>544615000</v>
      </c>
      <c r="E25" s="155"/>
      <c r="F25" s="155">
        <f>SUM(F26:F29)</f>
        <v>544615000</v>
      </c>
      <c r="G25" s="156"/>
    </row>
    <row r="26" spans="1:7" s="137" customFormat="1" ht="26.25" customHeight="1" x14ac:dyDescent="0.25">
      <c r="A26" s="130" t="s">
        <v>116</v>
      </c>
      <c r="B26" s="125" t="s">
        <v>78</v>
      </c>
      <c r="C26" s="130"/>
      <c r="D26" s="152">
        <f>E26+F26</f>
        <v>369615000</v>
      </c>
      <c r="E26" s="152"/>
      <c r="F26" s="152">
        <v>369615000</v>
      </c>
      <c r="G26" s="154"/>
    </row>
    <row r="27" spans="1:7" s="137" customFormat="1" ht="26.25" customHeight="1" x14ac:dyDescent="0.25">
      <c r="A27" s="130" t="s">
        <v>116</v>
      </c>
      <c r="B27" s="125" t="s">
        <v>153</v>
      </c>
      <c r="C27" s="130"/>
      <c r="D27" s="152">
        <f t="shared" ref="D27:D29" si="7">E27+F27</f>
        <v>61360000</v>
      </c>
      <c r="E27" s="152"/>
      <c r="F27" s="152">
        <v>61360000</v>
      </c>
      <c r="G27" s="154"/>
    </row>
    <row r="28" spans="1:7" s="137" customFormat="1" ht="26.25" customHeight="1" x14ac:dyDescent="0.25">
      <c r="A28" s="130" t="s">
        <v>116</v>
      </c>
      <c r="B28" s="125" t="s">
        <v>152</v>
      </c>
      <c r="C28" s="130"/>
      <c r="D28" s="152">
        <f t="shared" si="7"/>
        <v>37400000</v>
      </c>
      <c r="E28" s="152"/>
      <c r="F28" s="152">
        <v>37400000</v>
      </c>
      <c r="G28" s="154"/>
    </row>
    <row r="29" spans="1:7" s="137" customFormat="1" ht="26.25" customHeight="1" x14ac:dyDescent="0.25">
      <c r="A29" s="130" t="s">
        <v>116</v>
      </c>
      <c r="B29" s="125" t="s">
        <v>154</v>
      </c>
      <c r="C29" s="130"/>
      <c r="D29" s="152">
        <f t="shared" si="7"/>
        <v>76240000</v>
      </c>
      <c r="E29" s="152"/>
      <c r="F29" s="152">
        <v>76240000</v>
      </c>
      <c r="G29" s="154"/>
    </row>
    <row r="30" spans="1:7" s="139" customFormat="1" ht="26.25" customHeight="1" x14ac:dyDescent="0.25">
      <c r="A30" s="126">
        <v>3</v>
      </c>
      <c r="B30" s="177" t="s">
        <v>190</v>
      </c>
      <c r="C30" s="172"/>
      <c r="D30" s="138">
        <v>145800000</v>
      </c>
      <c r="E30" s="136"/>
      <c r="F30" s="136"/>
      <c r="G30" s="126" t="s">
        <v>191</v>
      </c>
    </row>
    <row r="31" spans="1:7" s="168" customFormat="1" ht="26.25" customHeight="1" x14ac:dyDescent="0.25">
      <c r="A31" s="122" t="s">
        <v>116</v>
      </c>
      <c r="B31" s="154" t="s">
        <v>193</v>
      </c>
      <c r="C31" s="122" t="s">
        <v>184</v>
      </c>
      <c r="D31" s="152">
        <v>145800000</v>
      </c>
      <c r="E31" s="154"/>
      <c r="F31" s="154"/>
      <c r="G31" s="122"/>
    </row>
    <row r="32" spans="1:7" s="139" customFormat="1" ht="26.25" customHeight="1" x14ac:dyDescent="0.25">
      <c r="A32" s="126">
        <v>4</v>
      </c>
      <c r="B32" s="136" t="s">
        <v>192</v>
      </c>
      <c r="C32" s="170"/>
      <c r="D32" s="138">
        <v>162360000</v>
      </c>
      <c r="E32" s="136"/>
      <c r="F32" s="136"/>
      <c r="G32" s="126" t="s">
        <v>191</v>
      </c>
    </row>
    <row r="33" spans="1:7" s="168" customFormat="1" ht="64.5" customHeight="1" x14ac:dyDescent="0.25">
      <c r="A33" s="122" t="s">
        <v>116</v>
      </c>
      <c r="B33" s="169" t="s">
        <v>198</v>
      </c>
      <c r="C33" s="122" t="s">
        <v>194</v>
      </c>
      <c r="D33" s="152">
        <v>162360000</v>
      </c>
      <c r="E33" s="154"/>
      <c r="F33" s="154"/>
      <c r="G33" s="122"/>
    </row>
    <row r="34" spans="1:7" s="168" customFormat="1" ht="26.25" customHeight="1" x14ac:dyDescent="0.25">
      <c r="A34" s="126">
        <v>5</v>
      </c>
      <c r="B34" s="136" t="s">
        <v>195</v>
      </c>
      <c r="C34" s="122"/>
      <c r="D34" s="138">
        <f>D35</f>
        <v>50000000</v>
      </c>
      <c r="E34" s="154"/>
      <c r="F34" s="154"/>
      <c r="G34" s="126" t="s">
        <v>196</v>
      </c>
    </row>
    <row r="35" spans="1:7" ht="48.75" customHeight="1" x14ac:dyDescent="0.25">
      <c r="A35" s="122" t="s">
        <v>116</v>
      </c>
      <c r="B35" s="174" t="s">
        <v>199</v>
      </c>
      <c r="C35" s="176" t="s">
        <v>197</v>
      </c>
      <c r="D35" s="175">
        <v>50000000</v>
      </c>
      <c r="E35" s="173"/>
      <c r="F35" s="173"/>
      <c r="G35" s="173"/>
    </row>
    <row r="36" spans="1:7" ht="15" customHeight="1" x14ac:dyDescent="0.25"/>
    <row r="37" spans="1:7" ht="15" customHeight="1" x14ac:dyDescent="0.25"/>
    <row r="38" spans="1:7" ht="15" customHeight="1" x14ac:dyDescent="0.25"/>
    <row r="39" spans="1:7" ht="15" customHeight="1" x14ac:dyDescent="0.25"/>
    <row r="40" spans="1:7" ht="15" customHeight="1" x14ac:dyDescent="0.25"/>
    <row r="41" spans="1:7" ht="15" customHeight="1" x14ac:dyDescent="0.25"/>
    <row r="42" spans="1:7" ht="15" customHeight="1" x14ac:dyDescent="0.25"/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</sheetData>
  <mergeCells count="9">
    <mergeCell ref="A1:B1"/>
    <mergeCell ref="A2:B2"/>
    <mergeCell ref="A3:G3"/>
    <mergeCell ref="A5:A6"/>
    <mergeCell ref="B5:B6"/>
    <mergeCell ref="C5:C6"/>
    <mergeCell ref="D5:D6"/>
    <mergeCell ref="E5:F5"/>
    <mergeCell ref="G5:G6"/>
  </mergeCells>
  <printOptions horizontalCentered="1"/>
  <pageMargins left="0.19685039370078741" right="0.11811023622047245" top="0.35433070866141736" bottom="0.27559055118110237" header="0.51181102362204722" footer="0.27559055118110237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7D88-897F-4548-90B5-04DDE637D7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opLeftCell="A23" zoomScaleNormal="100" workbookViewId="0">
      <selection activeCell="H32" sqref="H32"/>
    </sheetView>
  </sheetViews>
  <sheetFormatPr defaultRowHeight="15" x14ac:dyDescent="0.25"/>
  <cols>
    <col min="1" max="1" width="9.5703125" style="96" customWidth="1"/>
    <col min="2" max="2" width="64.140625" style="96" customWidth="1"/>
    <col min="3" max="3" width="24.140625" style="96" hidden="1" customWidth="1"/>
    <col min="4" max="4" width="21" style="96" hidden="1" customWidth="1"/>
    <col min="5" max="5" width="0" style="96" hidden="1" customWidth="1"/>
    <col min="6" max="6" width="17.5703125" style="96" customWidth="1"/>
    <col min="7" max="7" width="18.140625" style="96" customWidth="1"/>
    <col min="8" max="8" width="18.85546875" style="96" customWidth="1"/>
    <col min="9" max="9" width="20.42578125" style="96" customWidth="1"/>
    <col min="10" max="10" width="19" style="96" customWidth="1"/>
    <col min="11" max="11" width="22.5703125" style="96" customWidth="1"/>
    <col min="12" max="12" width="26.28515625" style="96" customWidth="1"/>
    <col min="13" max="16384" width="9.140625" style="96"/>
  </cols>
  <sheetData>
    <row r="1" spans="1:9" s="89" customFormat="1" ht="15.75" x14ac:dyDescent="0.25">
      <c r="A1" s="89" t="s">
        <v>132</v>
      </c>
      <c r="C1" s="90" t="s">
        <v>30</v>
      </c>
      <c r="H1" s="90" t="s">
        <v>30</v>
      </c>
    </row>
    <row r="2" spans="1:9" s="91" customFormat="1" ht="14.25" x14ac:dyDescent="0.2">
      <c r="A2" s="91" t="s">
        <v>31</v>
      </c>
    </row>
    <row r="3" spans="1:9" s="91" customFormat="1" ht="14.25" x14ac:dyDescent="0.2"/>
    <row r="4" spans="1:9" s="91" customFormat="1" ht="14.25" x14ac:dyDescent="0.2"/>
    <row r="5" spans="1:9" s="91" customFormat="1" ht="14.25" x14ac:dyDescent="0.2"/>
    <row r="6" spans="1:9" s="91" customFormat="1" ht="19.5" customHeight="1" x14ac:dyDescent="0.3">
      <c r="A6" s="183" t="s">
        <v>0</v>
      </c>
      <c r="B6" s="183"/>
      <c r="C6" s="183"/>
    </row>
    <row r="7" spans="1:9" s="92" customFormat="1" ht="16.5" x14ac:dyDescent="0.25">
      <c r="A7" s="184" t="s">
        <v>32</v>
      </c>
      <c r="B7" s="184"/>
      <c r="C7" s="184"/>
    </row>
    <row r="8" spans="1:9" s="92" customFormat="1" ht="16.5" x14ac:dyDescent="0.25">
      <c r="A8" s="184" t="s">
        <v>33</v>
      </c>
      <c r="B8" s="184"/>
      <c r="C8" s="184"/>
    </row>
    <row r="9" spans="1:9" s="92" customFormat="1" ht="16.5" x14ac:dyDescent="0.25">
      <c r="A9" s="184" t="s">
        <v>28</v>
      </c>
      <c r="B9" s="184"/>
      <c r="C9" s="184"/>
    </row>
    <row r="10" spans="1:9" s="93" customFormat="1" ht="27" customHeight="1" x14ac:dyDescent="0.25">
      <c r="A10" s="185" t="s">
        <v>131</v>
      </c>
      <c r="B10" s="185"/>
      <c r="C10" s="185"/>
    </row>
    <row r="11" spans="1:9" s="93" customFormat="1" ht="16.5" x14ac:dyDescent="0.25">
      <c r="B11" s="94"/>
      <c r="C11" s="95" t="s">
        <v>126</v>
      </c>
      <c r="H11" s="95" t="s">
        <v>126</v>
      </c>
    </row>
    <row r="12" spans="1:9" ht="11.25" customHeight="1" x14ac:dyDescent="0.25">
      <c r="B12" s="97"/>
      <c r="C12" s="98"/>
      <c r="H12" s="98"/>
    </row>
    <row r="13" spans="1:9" s="100" customFormat="1" ht="34.5" customHeight="1" x14ac:dyDescent="0.25">
      <c r="A13" s="99" t="s">
        <v>1</v>
      </c>
      <c r="B13" s="99" t="s">
        <v>2</v>
      </c>
      <c r="C13" s="99" t="s">
        <v>3</v>
      </c>
      <c r="F13" s="99" t="s">
        <v>138</v>
      </c>
      <c r="G13" s="99" t="s">
        <v>143</v>
      </c>
      <c r="H13" s="99" t="s">
        <v>139</v>
      </c>
      <c r="I13" s="99" t="s">
        <v>145</v>
      </c>
    </row>
    <row r="14" spans="1:9" s="93" customFormat="1" ht="24" customHeight="1" x14ac:dyDescent="0.25">
      <c r="A14" s="101" t="s">
        <v>4</v>
      </c>
      <c r="B14" s="102" t="s">
        <v>20</v>
      </c>
      <c r="C14" s="110">
        <f>C15+C23+C29+C39</f>
        <v>7397935157</v>
      </c>
      <c r="D14" s="110">
        <f>'PKT 6 tháng cuối năm'!C14</f>
        <v>7201610157</v>
      </c>
      <c r="F14" s="113">
        <f>SUM(F15:F42)</f>
        <v>719110000</v>
      </c>
      <c r="G14" s="113">
        <f>SUM(G15:G42)</f>
        <v>4987500000</v>
      </c>
      <c r="H14" s="110">
        <f>H15+H23+H29+H39</f>
        <v>7397935157</v>
      </c>
      <c r="I14" s="110">
        <f>SUM(F14:H14)</f>
        <v>13104545157</v>
      </c>
    </row>
    <row r="15" spans="1:9" s="93" customFormat="1" ht="24" customHeight="1" x14ac:dyDescent="0.25">
      <c r="A15" s="101">
        <v>1</v>
      </c>
      <c r="B15" s="102" t="s">
        <v>17</v>
      </c>
      <c r="C15" s="110">
        <f>C17+C16</f>
        <v>1199221717</v>
      </c>
      <c r="D15" s="104">
        <f>C14-D14</f>
        <v>196325000</v>
      </c>
      <c r="F15" s="106"/>
      <c r="G15" s="106"/>
      <c r="H15" s="110">
        <f>H17+H16</f>
        <v>1199221717</v>
      </c>
      <c r="I15" s="110">
        <f>SUM(F15:H15)</f>
        <v>1199221717</v>
      </c>
    </row>
    <row r="16" spans="1:9" s="93" customFormat="1" ht="19.5" customHeight="1" x14ac:dyDescent="0.25">
      <c r="A16" s="105" t="s">
        <v>119</v>
      </c>
      <c r="B16" s="106" t="s">
        <v>24</v>
      </c>
      <c r="C16" s="109"/>
      <c r="F16" s="106"/>
      <c r="G16" s="106"/>
      <c r="H16" s="109"/>
      <c r="I16" s="109">
        <f t="shared" ref="I16:I42" si="0">SUM(F16:H16)</f>
        <v>0</v>
      </c>
    </row>
    <row r="17" spans="1:12" s="93" customFormat="1" ht="19.5" customHeight="1" x14ac:dyDescent="0.25">
      <c r="A17" s="105" t="s">
        <v>120</v>
      </c>
      <c r="B17" s="106" t="s">
        <v>25</v>
      </c>
      <c r="C17" s="109">
        <f>SUM(C18:C22)</f>
        <v>1199221717</v>
      </c>
      <c r="F17" s="106"/>
      <c r="G17" s="106"/>
      <c r="H17" s="109">
        <f>SUM(H18:H22)</f>
        <v>1199221717</v>
      </c>
      <c r="I17" s="109">
        <f t="shared" si="0"/>
        <v>1199221717</v>
      </c>
      <c r="K17" s="112">
        <f>159529660+27030000</f>
        <v>186559660</v>
      </c>
    </row>
    <row r="18" spans="1:12" s="93" customFormat="1" ht="24.75" customHeight="1" x14ac:dyDescent="0.25">
      <c r="A18" s="105" t="s">
        <v>116</v>
      </c>
      <c r="B18" s="106" t="s">
        <v>140</v>
      </c>
      <c r="C18" s="109">
        <f>164620000-12636000</f>
        <v>151984000</v>
      </c>
      <c r="F18" s="113">
        <v>150200000</v>
      </c>
      <c r="G18" s="106"/>
      <c r="H18" s="109">
        <f>164620000-12636000</f>
        <v>151984000</v>
      </c>
      <c r="I18" s="109">
        <f t="shared" si="0"/>
        <v>302184000</v>
      </c>
      <c r="J18" s="112">
        <v>109446200</v>
      </c>
      <c r="K18" s="115">
        <f>K17-J18</f>
        <v>77113460</v>
      </c>
    </row>
    <row r="19" spans="1:12" s="93" customFormat="1" ht="33" x14ac:dyDescent="0.25">
      <c r="A19" s="105" t="s">
        <v>116</v>
      </c>
      <c r="B19" s="106" t="s">
        <v>141</v>
      </c>
      <c r="C19" s="109">
        <v>12636000</v>
      </c>
      <c r="D19" s="111" t="s">
        <v>142</v>
      </c>
      <c r="F19" s="106"/>
      <c r="G19" s="106"/>
      <c r="H19" s="109">
        <v>12636000</v>
      </c>
      <c r="I19" s="109">
        <f t="shared" si="0"/>
        <v>12636000</v>
      </c>
      <c r="K19" s="120">
        <v>33982556</v>
      </c>
      <c r="L19" s="93" t="s">
        <v>146</v>
      </c>
    </row>
    <row r="20" spans="1:12" s="119" customFormat="1" ht="19.5" customHeight="1" x14ac:dyDescent="0.25">
      <c r="A20" s="116" t="s">
        <v>116</v>
      </c>
      <c r="B20" s="117" t="s">
        <v>130</v>
      </c>
      <c r="C20" s="118">
        <f>167881606+430111</f>
        <v>168311717</v>
      </c>
      <c r="F20" s="118">
        <v>256910000</v>
      </c>
      <c r="G20" s="117"/>
      <c r="H20" s="118">
        <f>167881606+430111</f>
        <v>168311717</v>
      </c>
      <c r="I20" s="118">
        <f t="shared" si="0"/>
        <v>425221717</v>
      </c>
      <c r="J20" s="120">
        <v>236220800</v>
      </c>
      <c r="K20" s="120">
        <v>5400000</v>
      </c>
      <c r="L20" s="119" t="s">
        <v>147</v>
      </c>
    </row>
    <row r="21" spans="1:12" s="93" customFormat="1" ht="19.5" customHeight="1" x14ac:dyDescent="0.25">
      <c r="A21" s="105" t="s">
        <v>116</v>
      </c>
      <c r="B21" s="106" t="s">
        <v>125</v>
      </c>
      <c r="C21" s="109">
        <v>96290000</v>
      </c>
      <c r="F21" s="106"/>
      <c r="G21" s="106"/>
      <c r="H21" s="109">
        <v>96290000</v>
      </c>
      <c r="I21" s="109">
        <f t="shared" si="0"/>
        <v>96290000</v>
      </c>
      <c r="K21" s="120">
        <v>4221904</v>
      </c>
      <c r="L21" s="93" t="s">
        <v>148</v>
      </c>
    </row>
    <row r="22" spans="1:12" s="93" customFormat="1" ht="19.5" customHeight="1" x14ac:dyDescent="0.25">
      <c r="A22" s="105" t="s">
        <v>116</v>
      </c>
      <c r="B22" s="106" t="s">
        <v>123</v>
      </c>
      <c r="C22" s="109">
        <f>170000000+600000000</f>
        <v>770000000</v>
      </c>
      <c r="F22" s="113">
        <f>70000000+30000000</f>
        <v>100000000</v>
      </c>
      <c r="G22" s="106"/>
      <c r="H22" s="109">
        <f>170000000+600000000</f>
        <v>770000000</v>
      </c>
      <c r="I22" s="109">
        <f t="shared" si="0"/>
        <v>870000000</v>
      </c>
      <c r="K22" s="120">
        <v>6479000</v>
      </c>
      <c r="L22" s="93" t="s">
        <v>149</v>
      </c>
    </row>
    <row r="23" spans="1:12" s="93" customFormat="1" ht="24" customHeight="1" x14ac:dyDescent="0.25">
      <c r="A23" s="101">
        <v>2</v>
      </c>
      <c r="B23" s="102" t="s">
        <v>26</v>
      </c>
      <c r="C23" s="110">
        <f>C25+C24</f>
        <v>1295289637</v>
      </c>
      <c r="D23" s="92"/>
      <c r="F23" s="106"/>
      <c r="G23" s="106"/>
      <c r="H23" s="110">
        <f>H25+H24</f>
        <v>1295289637</v>
      </c>
      <c r="I23" s="110">
        <f t="shared" si="0"/>
        <v>1295289637</v>
      </c>
      <c r="K23" s="120">
        <v>27030000</v>
      </c>
      <c r="L23" s="93" t="s">
        <v>150</v>
      </c>
    </row>
    <row r="24" spans="1:12" s="93" customFormat="1" ht="19.5" customHeight="1" x14ac:dyDescent="0.25">
      <c r="A24" s="105" t="s">
        <v>114</v>
      </c>
      <c r="B24" s="106" t="s">
        <v>15</v>
      </c>
      <c r="C24" s="109"/>
      <c r="F24" s="106"/>
      <c r="G24" s="106"/>
      <c r="H24" s="109"/>
      <c r="I24" s="109">
        <f t="shared" si="0"/>
        <v>0</v>
      </c>
    </row>
    <row r="25" spans="1:12" s="93" customFormat="1" ht="19.5" customHeight="1" x14ac:dyDescent="0.25">
      <c r="A25" s="105" t="s">
        <v>115</v>
      </c>
      <c r="B25" s="106" t="s">
        <v>16</v>
      </c>
      <c r="C25" s="109">
        <f>C26+C27</f>
        <v>1295289637</v>
      </c>
      <c r="F25" s="106"/>
      <c r="G25" s="106"/>
      <c r="H25" s="109">
        <f>H26+H27</f>
        <v>1295289637</v>
      </c>
      <c r="I25" s="109">
        <f t="shared" si="0"/>
        <v>1295289637</v>
      </c>
      <c r="J25" s="112">
        <v>100000</v>
      </c>
      <c r="K25" s="93">
        <v>1</v>
      </c>
      <c r="L25" s="115">
        <f>K25*J25</f>
        <v>100000</v>
      </c>
    </row>
    <row r="26" spans="1:12" s="93" customFormat="1" ht="19.5" customHeight="1" x14ac:dyDescent="0.25">
      <c r="A26" s="105" t="s">
        <v>116</v>
      </c>
      <c r="B26" s="106" t="s">
        <v>128</v>
      </c>
      <c r="C26" s="109">
        <v>1195200000</v>
      </c>
      <c r="F26" s="106"/>
      <c r="G26" s="106"/>
      <c r="H26" s="109">
        <v>1195200000</v>
      </c>
      <c r="I26" s="109">
        <f t="shared" si="0"/>
        <v>1195200000</v>
      </c>
      <c r="J26" s="112">
        <v>500000</v>
      </c>
      <c r="K26" s="93">
        <v>3</v>
      </c>
      <c r="L26" s="115">
        <f>K26*J26</f>
        <v>1500000</v>
      </c>
    </row>
    <row r="27" spans="1:12" s="93" customFormat="1" ht="19.5" customHeight="1" x14ac:dyDescent="0.25">
      <c r="A27" s="105" t="s">
        <v>116</v>
      </c>
      <c r="B27" s="106" t="s">
        <v>127</v>
      </c>
      <c r="C27" s="109">
        <v>100089637</v>
      </c>
      <c r="F27" s="106"/>
      <c r="G27" s="106"/>
      <c r="H27" s="109">
        <v>100089637</v>
      </c>
      <c r="I27" s="109">
        <f t="shared" si="0"/>
        <v>100089637</v>
      </c>
      <c r="J27" s="112">
        <v>200000</v>
      </c>
      <c r="K27" s="93">
        <f>24+50</f>
        <v>74</v>
      </c>
      <c r="L27" s="115">
        <f>K27*J27</f>
        <v>14800000</v>
      </c>
    </row>
    <row r="28" spans="1:12" ht="16.5" x14ac:dyDescent="0.25">
      <c r="A28" s="105" t="s">
        <v>116</v>
      </c>
      <c r="B28" s="106" t="s">
        <v>144</v>
      </c>
      <c r="F28" s="114"/>
      <c r="G28" s="114"/>
      <c r="H28" s="114"/>
      <c r="I28" s="114">
        <f t="shared" si="0"/>
        <v>0</v>
      </c>
      <c r="L28" s="115">
        <f>SUM(L25:L27)</f>
        <v>16400000</v>
      </c>
    </row>
    <row r="29" spans="1:12" s="93" customFormat="1" ht="24" customHeight="1" x14ac:dyDescent="0.25">
      <c r="A29" s="101">
        <v>3</v>
      </c>
      <c r="B29" s="102" t="s">
        <v>27</v>
      </c>
      <c r="C29" s="110">
        <f>C31+C30</f>
        <v>4496112000</v>
      </c>
      <c r="F29" s="106"/>
      <c r="G29" s="106"/>
      <c r="H29" s="110">
        <f>H31+H30</f>
        <v>4496112000</v>
      </c>
      <c r="I29" s="110">
        <f t="shared" si="0"/>
        <v>4496112000</v>
      </c>
      <c r="L29" s="115">
        <f>+L28+5000000</f>
        <v>21400000</v>
      </c>
    </row>
    <row r="30" spans="1:12" s="93" customFormat="1" ht="19.5" customHeight="1" x14ac:dyDescent="0.25">
      <c r="A30" s="105" t="s">
        <v>117</v>
      </c>
      <c r="B30" s="106" t="s">
        <v>15</v>
      </c>
      <c r="C30" s="109"/>
      <c r="F30" s="106"/>
      <c r="G30" s="109">
        <v>4987500000</v>
      </c>
      <c r="H30" s="109"/>
      <c r="I30" s="109">
        <f t="shared" si="0"/>
        <v>4987500000</v>
      </c>
      <c r="J30" s="109">
        <v>4987500000</v>
      </c>
    </row>
    <row r="31" spans="1:12" s="93" customFormat="1" ht="19.5" customHeight="1" x14ac:dyDescent="0.25">
      <c r="A31" s="105" t="s">
        <v>118</v>
      </c>
      <c r="B31" s="106" t="s">
        <v>16</v>
      </c>
      <c r="C31" s="109">
        <f>SUM(C32:C38)</f>
        <v>4496112000</v>
      </c>
      <c r="F31" s="106"/>
      <c r="G31" s="106"/>
      <c r="H31" s="109">
        <f>SUM(H32:H38)</f>
        <v>4496112000</v>
      </c>
      <c r="I31" s="109">
        <f t="shared" si="0"/>
        <v>4496112000</v>
      </c>
    </row>
    <row r="32" spans="1:12" s="93" customFormat="1" ht="19.5" customHeight="1" x14ac:dyDescent="0.25">
      <c r="A32" s="108" t="s">
        <v>116</v>
      </c>
      <c r="B32" s="106" t="s">
        <v>108</v>
      </c>
      <c r="C32" s="109">
        <f>250000000+2112000+1400000000</f>
        <v>1652112000</v>
      </c>
      <c r="F32" s="106"/>
      <c r="G32" s="106"/>
      <c r="H32" s="109">
        <f>250000000+2112000+1400000000</f>
        <v>1652112000</v>
      </c>
      <c r="I32" s="109">
        <f t="shared" si="0"/>
        <v>1652112000</v>
      </c>
      <c r="K32" s="112">
        <v>14593124</v>
      </c>
    </row>
    <row r="33" spans="1:11" s="93" customFormat="1" ht="19.5" customHeight="1" x14ac:dyDescent="0.25">
      <c r="A33" s="108" t="s">
        <v>116</v>
      </c>
      <c r="B33" s="106" t="s">
        <v>137</v>
      </c>
      <c r="C33" s="109">
        <v>-50000000</v>
      </c>
      <c r="F33" s="113">
        <v>30000000</v>
      </c>
      <c r="G33" s="106"/>
      <c r="H33" s="109">
        <v>-50000000</v>
      </c>
      <c r="I33" s="109">
        <f t="shared" si="0"/>
        <v>-20000000</v>
      </c>
      <c r="K33" s="112">
        <v>37804157</v>
      </c>
    </row>
    <row r="34" spans="1:11" s="93" customFormat="1" ht="19.5" customHeight="1" x14ac:dyDescent="0.25">
      <c r="A34" s="108" t="s">
        <v>116</v>
      </c>
      <c r="B34" s="106" t="s">
        <v>109</v>
      </c>
      <c r="C34" s="109">
        <v>1650000000</v>
      </c>
      <c r="F34" s="113">
        <v>20000000</v>
      </c>
      <c r="G34" s="106"/>
      <c r="H34" s="109">
        <v>1650000000</v>
      </c>
      <c r="I34" s="109">
        <f t="shared" si="0"/>
        <v>1670000000</v>
      </c>
      <c r="K34" s="112">
        <v>21975691</v>
      </c>
    </row>
    <row r="35" spans="1:11" s="93" customFormat="1" ht="19.5" customHeight="1" x14ac:dyDescent="0.25">
      <c r="A35" s="108" t="s">
        <v>116</v>
      </c>
      <c r="B35" s="106" t="s">
        <v>112</v>
      </c>
      <c r="C35" s="109">
        <v>167000000</v>
      </c>
      <c r="F35" s="106"/>
      <c r="G35" s="106"/>
      <c r="H35" s="109">
        <v>167000000</v>
      </c>
      <c r="I35" s="109">
        <f t="shared" si="0"/>
        <v>167000000</v>
      </c>
      <c r="K35" s="115">
        <f>SUM(K32:K34)</f>
        <v>74372972</v>
      </c>
    </row>
    <row r="36" spans="1:11" s="93" customFormat="1" ht="19.5" customHeight="1" x14ac:dyDescent="0.25">
      <c r="A36" s="108" t="s">
        <v>116</v>
      </c>
      <c r="B36" s="106" t="s">
        <v>133</v>
      </c>
      <c r="C36" s="109">
        <v>-60000000</v>
      </c>
      <c r="F36" s="113">
        <v>60000000</v>
      </c>
      <c r="G36" s="106"/>
      <c r="H36" s="109">
        <v>-60000000</v>
      </c>
      <c r="I36" s="109">
        <f t="shared" si="0"/>
        <v>0</v>
      </c>
    </row>
    <row r="37" spans="1:11" s="93" customFormat="1" ht="19.5" customHeight="1" x14ac:dyDescent="0.25">
      <c r="A37" s="108" t="s">
        <v>116</v>
      </c>
      <c r="B37" s="106" t="s">
        <v>135</v>
      </c>
      <c r="C37" s="109">
        <f>132000000+931000000+126000000</f>
        <v>1189000000</v>
      </c>
      <c r="D37" s="93" t="s">
        <v>134</v>
      </c>
      <c r="F37" s="106"/>
      <c r="G37" s="106"/>
      <c r="H37" s="109">
        <f>132000000+931000000+126000000</f>
        <v>1189000000</v>
      </c>
      <c r="I37" s="109">
        <f t="shared" si="0"/>
        <v>1189000000</v>
      </c>
    </row>
    <row r="38" spans="1:11" s="93" customFormat="1" ht="19.5" customHeight="1" x14ac:dyDescent="0.25">
      <c r="A38" s="108" t="s">
        <v>116</v>
      </c>
      <c r="B38" s="106" t="s">
        <v>136</v>
      </c>
      <c r="C38" s="109">
        <v>-52000000</v>
      </c>
      <c r="D38" s="93" t="s">
        <v>134</v>
      </c>
      <c r="F38" s="113">
        <v>52000000</v>
      </c>
      <c r="G38" s="106"/>
      <c r="H38" s="109">
        <v>-52000000</v>
      </c>
      <c r="I38" s="109">
        <f t="shared" si="0"/>
        <v>0</v>
      </c>
    </row>
    <row r="39" spans="1:11" s="93" customFormat="1" ht="19.5" customHeight="1" x14ac:dyDescent="0.25">
      <c r="A39" s="108">
        <v>4</v>
      </c>
      <c r="B39" s="106" t="s">
        <v>110</v>
      </c>
      <c r="C39" s="109">
        <f>C41+C40</f>
        <v>407311803</v>
      </c>
      <c r="F39" s="113">
        <v>50000000</v>
      </c>
      <c r="G39" s="106"/>
      <c r="H39" s="109">
        <f>H41+H40</f>
        <v>407311803</v>
      </c>
      <c r="I39" s="109">
        <f t="shared" si="0"/>
        <v>457311803</v>
      </c>
    </row>
    <row r="40" spans="1:11" s="93" customFormat="1" ht="19.5" customHeight="1" x14ac:dyDescent="0.25">
      <c r="A40" s="105" t="s">
        <v>121</v>
      </c>
      <c r="B40" s="106" t="s">
        <v>15</v>
      </c>
      <c r="C40" s="109"/>
      <c r="F40" s="106"/>
      <c r="G40" s="106"/>
      <c r="H40" s="109"/>
      <c r="I40" s="109">
        <f t="shared" si="0"/>
        <v>0</v>
      </c>
    </row>
    <row r="41" spans="1:11" s="93" customFormat="1" ht="19.5" customHeight="1" x14ac:dyDescent="0.25">
      <c r="A41" s="105" t="s">
        <v>122</v>
      </c>
      <c r="B41" s="106" t="s">
        <v>16</v>
      </c>
      <c r="C41" s="109">
        <f>SUM(C42)</f>
        <v>407311803</v>
      </c>
      <c r="F41" s="106"/>
      <c r="G41" s="106"/>
      <c r="H41" s="109">
        <f>SUM(H42)</f>
        <v>407311803</v>
      </c>
      <c r="I41" s="109">
        <f t="shared" si="0"/>
        <v>407311803</v>
      </c>
    </row>
    <row r="42" spans="1:11" s="93" customFormat="1" ht="19.5" customHeight="1" x14ac:dyDescent="0.25">
      <c r="A42" s="105" t="s">
        <v>116</v>
      </c>
      <c r="B42" s="106" t="s">
        <v>111</v>
      </c>
      <c r="C42" s="109">
        <f>48986803+358325000</f>
        <v>407311803</v>
      </c>
      <c r="F42" s="106"/>
      <c r="G42" s="106"/>
      <c r="H42" s="109">
        <f>48986803+358325000</f>
        <v>407311803</v>
      </c>
      <c r="I42" s="109">
        <f t="shared" si="0"/>
        <v>407311803</v>
      </c>
    </row>
  </sheetData>
  <mergeCells count="5">
    <mergeCell ref="A6:C6"/>
    <mergeCell ref="A7:C7"/>
    <mergeCell ref="A8:C8"/>
    <mergeCell ref="A9:C9"/>
    <mergeCell ref="A10:C10"/>
  </mergeCells>
  <pageMargins left="0.70866141732283505" right="0.196850393700787" top="0.90551181102362199" bottom="0.78740157480314998" header="0.31496062992126" footer="0.31496062992126"/>
  <pageSetup paperSize="9" scale="92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8"/>
  <sheetViews>
    <sheetView topLeftCell="A13" workbookViewId="0">
      <selection activeCell="E23" sqref="E23"/>
    </sheetView>
  </sheetViews>
  <sheetFormatPr defaultRowHeight="15.75" x14ac:dyDescent="0.25"/>
  <cols>
    <col min="1" max="1" width="6" style="21" customWidth="1"/>
    <col min="2" max="2" width="48.28515625" style="21" customWidth="1"/>
    <col min="3" max="3" width="8.42578125" style="21" bestFit="1" customWidth="1"/>
    <col min="4" max="4" width="5.42578125" style="21" bestFit="1" customWidth="1"/>
    <col min="5" max="6" width="7" style="21" bestFit="1" customWidth="1"/>
    <col min="7" max="7" width="17.140625" style="21" customWidth="1"/>
    <col min="8" max="8" width="9.140625" style="21"/>
    <col min="9" max="9" width="14.28515625" style="23" customWidth="1"/>
    <col min="10" max="259" width="9.140625" style="21"/>
    <col min="260" max="260" width="5.42578125" style="21" customWidth="1"/>
    <col min="261" max="261" width="44.140625" style="21" customWidth="1"/>
    <col min="262" max="262" width="24.7109375" style="21" customWidth="1"/>
    <col min="263" max="263" width="26.42578125" style="21" customWidth="1"/>
    <col min="264" max="515" width="9.140625" style="21"/>
    <col min="516" max="516" width="5.42578125" style="21" customWidth="1"/>
    <col min="517" max="517" width="44.140625" style="21" customWidth="1"/>
    <col min="518" max="518" width="24.7109375" style="21" customWidth="1"/>
    <col min="519" max="519" width="26.42578125" style="21" customWidth="1"/>
    <col min="520" max="771" width="9.140625" style="21"/>
    <col min="772" max="772" width="5.42578125" style="21" customWidth="1"/>
    <col min="773" max="773" width="44.140625" style="21" customWidth="1"/>
    <col min="774" max="774" width="24.7109375" style="21" customWidth="1"/>
    <col min="775" max="775" width="26.42578125" style="21" customWidth="1"/>
    <col min="776" max="1027" width="9.140625" style="21"/>
    <col min="1028" max="1028" width="5.42578125" style="21" customWidth="1"/>
    <col min="1029" max="1029" width="44.140625" style="21" customWidth="1"/>
    <col min="1030" max="1030" width="24.7109375" style="21" customWidth="1"/>
    <col min="1031" max="1031" width="26.42578125" style="21" customWidth="1"/>
    <col min="1032" max="1283" width="9.140625" style="21"/>
    <col min="1284" max="1284" width="5.42578125" style="21" customWidth="1"/>
    <col min="1285" max="1285" width="44.140625" style="21" customWidth="1"/>
    <col min="1286" max="1286" width="24.7109375" style="21" customWidth="1"/>
    <col min="1287" max="1287" width="26.42578125" style="21" customWidth="1"/>
    <col min="1288" max="1539" width="9.140625" style="21"/>
    <col min="1540" max="1540" width="5.42578125" style="21" customWidth="1"/>
    <col min="1541" max="1541" width="44.140625" style="21" customWidth="1"/>
    <col min="1542" max="1542" width="24.7109375" style="21" customWidth="1"/>
    <col min="1543" max="1543" width="26.42578125" style="21" customWidth="1"/>
    <col min="1544" max="1795" width="9.140625" style="21"/>
    <col min="1796" max="1796" width="5.42578125" style="21" customWidth="1"/>
    <col min="1797" max="1797" width="44.140625" style="21" customWidth="1"/>
    <col min="1798" max="1798" width="24.7109375" style="21" customWidth="1"/>
    <col min="1799" max="1799" width="26.42578125" style="21" customWidth="1"/>
    <col min="1800" max="2051" width="9.140625" style="21"/>
    <col min="2052" max="2052" width="5.42578125" style="21" customWidth="1"/>
    <col min="2053" max="2053" width="44.140625" style="21" customWidth="1"/>
    <col min="2054" max="2054" width="24.7109375" style="21" customWidth="1"/>
    <col min="2055" max="2055" width="26.42578125" style="21" customWidth="1"/>
    <col min="2056" max="2307" width="9.140625" style="21"/>
    <col min="2308" max="2308" width="5.42578125" style="21" customWidth="1"/>
    <col min="2309" max="2309" width="44.140625" style="21" customWidth="1"/>
    <col min="2310" max="2310" width="24.7109375" style="21" customWidth="1"/>
    <col min="2311" max="2311" width="26.42578125" style="21" customWidth="1"/>
    <col min="2312" max="2563" width="9.140625" style="21"/>
    <col min="2564" max="2564" width="5.42578125" style="21" customWidth="1"/>
    <col min="2565" max="2565" width="44.140625" style="21" customWidth="1"/>
    <col min="2566" max="2566" width="24.7109375" style="21" customWidth="1"/>
    <col min="2567" max="2567" width="26.42578125" style="21" customWidth="1"/>
    <col min="2568" max="2819" width="9.140625" style="21"/>
    <col min="2820" max="2820" width="5.42578125" style="21" customWidth="1"/>
    <col min="2821" max="2821" width="44.140625" style="21" customWidth="1"/>
    <col min="2822" max="2822" width="24.7109375" style="21" customWidth="1"/>
    <col min="2823" max="2823" width="26.42578125" style="21" customWidth="1"/>
    <col min="2824" max="3075" width="9.140625" style="21"/>
    <col min="3076" max="3076" width="5.42578125" style="21" customWidth="1"/>
    <col min="3077" max="3077" width="44.140625" style="21" customWidth="1"/>
    <col min="3078" max="3078" width="24.7109375" style="21" customWidth="1"/>
    <col min="3079" max="3079" width="26.42578125" style="21" customWidth="1"/>
    <col min="3080" max="3331" width="9.140625" style="21"/>
    <col min="3332" max="3332" width="5.42578125" style="21" customWidth="1"/>
    <col min="3333" max="3333" width="44.140625" style="21" customWidth="1"/>
    <col min="3334" max="3334" width="24.7109375" style="21" customWidth="1"/>
    <col min="3335" max="3335" width="26.42578125" style="21" customWidth="1"/>
    <col min="3336" max="3587" width="9.140625" style="21"/>
    <col min="3588" max="3588" width="5.42578125" style="21" customWidth="1"/>
    <col min="3589" max="3589" width="44.140625" style="21" customWidth="1"/>
    <col min="3590" max="3590" width="24.7109375" style="21" customWidth="1"/>
    <col min="3591" max="3591" width="26.42578125" style="21" customWidth="1"/>
    <col min="3592" max="3843" width="9.140625" style="21"/>
    <col min="3844" max="3844" width="5.42578125" style="21" customWidth="1"/>
    <col min="3845" max="3845" width="44.140625" style="21" customWidth="1"/>
    <col min="3846" max="3846" width="24.7109375" style="21" customWidth="1"/>
    <col min="3847" max="3847" width="26.42578125" style="21" customWidth="1"/>
    <col min="3848" max="4099" width="9.140625" style="21"/>
    <col min="4100" max="4100" width="5.42578125" style="21" customWidth="1"/>
    <col min="4101" max="4101" width="44.140625" style="21" customWidth="1"/>
    <col min="4102" max="4102" width="24.7109375" style="21" customWidth="1"/>
    <col min="4103" max="4103" width="26.42578125" style="21" customWidth="1"/>
    <col min="4104" max="4355" width="9.140625" style="21"/>
    <col min="4356" max="4356" width="5.42578125" style="21" customWidth="1"/>
    <col min="4357" max="4357" width="44.140625" style="21" customWidth="1"/>
    <col min="4358" max="4358" width="24.7109375" style="21" customWidth="1"/>
    <col min="4359" max="4359" width="26.42578125" style="21" customWidth="1"/>
    <col min="4360" max="4611" width="9.140625" style="21"/>
    <col min="4612" max="4612" width="5.42578125" style="21" customWidth="1"/>
    <col min="4613" max="4613" width="44.140625" style="21" customWidth="1"/>
    <col min="4614" max="4614" width="24.7109375" style="21" customWidth="1"/>
    <col min="4615" max="4615" width="26.42578125" style="21" customWidth="1"/>
    <col min="4616" max="4867" width="9.140625" style="21"/>
    <col min="4868" max="4868" width="5.42578125" style="21" customWidth="1"/>
    <col min="4869" max="4869" width="44.140625" style="21" customWidth="1"/>
    <col min="4870" max="4870" width="24.7109375" style="21" customWidth="1"/>
    <col min="4871" max="4871" width="26.42578125" style="21" customWidth="1"/>
    <col min="4872" max="5123" width="9.140625" style="21"/>
    <col min="5124" max="5124" width="5.42578125" style="21" customWidth="1"/>
    <col min="5125" max="5125" width="44.140625" style="21" customWidth="1"/>
    <col min="5126" max="5126" width="24.7109375" style="21" customWidth="1"/>
    <col min="5127" max="5127" width="26.42578125" style="21" customWidth="1"/>
    <col min="5128" max="5379" width="9.140625" style="21"/>
    <col min="5380" max="5380" width="5.42578125" style="21" customWidth="1"/>
    <col min="5381" max="5381" width="44.140625" style="21" customWidth="1"/>
    <col min="5382" max="5382" width="24.7109375" style="21" customWidth="1"/>
    <col min="5383" max="5383" width="26.42578125" style="21" customWidth="1"/>
    <col min="5384" max="5635" width="9.140625" style="21"/>
    <col min="5636" max="5636" width="5.42578125" style="21" customWidth="1"/>
    <col min="5637" max="5637" width="44.140625" style="21" customWidth="1"/>
    <col min="5638" max="5638" width="24.7109375" style="21" customWidth="1"/>
    <col min="5639" max="5639" width="26.42578125" style="21" customWidth="1"/>
    <col min="5640" max="5891" width="9.140625" style="21"/>
    <col min="5892" max="5892" width="5.42578125" style="21" customWidth="1"/>
    <col min="5893" max="5893" width="44.140625" style="21" customWidth="1"/>
    <col min="5894" max="5894" width="24.7109375" style="21" customWidth="1"/>
    <col min="5895" max="5895" width="26.42578125" style="21" customWidth="1"/>
    <col min="5896" max="6147" width="9.140625" style="21"/>
    <col min="6148" max="6148" width="5.42578125" style="21" customWidth="1"/>
    <col min="6149" max="6149" width="44.140625" style="21" customWidth="1"/>
    <col min="6150" max="6150" width="24.7109375" style="21" customWidth="1"/>
    <col min="6151" max="6151" width="26.42578125" style="21" customWidth="1"/>
    <col min="6152" max="6403" width="9.140625" style="21"/>
    <col min="6404" max="6404" width="5.42578125" style="21" customWidth="1"/>
    <col min="6405" max="6405" width="44.140625" style="21" customWidth="1"/>
    <col min="6406" max="6406" width="24.7109375" style="21" customWidth="1"/>
    <col min="6407" max="6407" width="26.42578125" style="21" customWidth="1"/>
    <col min="6408" max="6659" width="9.140625" style="21"/>
    <col min="6660" max="6660" width="5.42578125" style="21" customWidth="1"/>
    <col min="6661" max="6661" width="44.140625" style="21" customWidth="1"/>
    <col min="6662" max="6662" width="24.7109375" style="21" customWidth="1"/>
    <col min="6663" max="6663" width="26.42578125" style="21" customWidth="1"/>
    <col min="6664" max="6915" width="9.140625" style="21"/>
    <col min="6916" max="6916" width="5.42578125" style="21" customWidth="1"/>
    <col min="6917" max="6917" width="44.140625" style="21" customWidth="1"/>
    <col min="6918" max="6918" width="24.7109375" style="21" customWidth="1"/>
    <col min="6919" max="6919" width="26.42578125" style="21" customWidth="1"/>
    <col min="6920" max="7171" width="9.140625" style="21"/>
    <col min="7172" max="7172" width="5.42578125" style="21" customWidth="1"/>
    <col min="7173" max="7173" width="44.140625" style="21" customWidth="1"/>
    <col min="7174" max="7174" width="24.7109375" style="21" customWidth="1"/>
    <col min="7175" max="7175" width="26.42578125" style="21" customWidth="1"/>
    <col min="7176" max="7427" width="9.140625" style="21"/>
    <col min="7428" max="7428" width="5.42578125" style="21" customWidth="1"/>
    <col min="7429" max="7429" width="44.140625" style="21" customWidth="1"/>
    <col min="7430" max="7430" width="24.7109375" style="21" customWidth="1"/>
    <col min="7431" max="7431" width="26.42578125" style="21" customWidth="1"/>
    <col min="7432" max="7683" width="9.140625" style="21"/>
    <col min="7684" max="7684" width="5.42578125" style="21" customWidth="1"/>
    <col min="7685" max="7685" width="44.140625" style="21" customWidth="1"/>
    <col min="7686" max="7686" width="24.7109375" style="21" customWidth="1"/>
    <col min="7687" max="7687" width="26.42578125" style="21" customWidth="1"/>
    <col min="7688" max="7939" width="9.140625" style="21"/>
    <col min="7940" max="7940" width="5.42578125" style="21" customWidth="1"/>
    <col min="7941" max="7941" width="44.140625" style="21" customWidth="1"/>
    <col min="7942" max="7942" width="24.7109375" style="21" customWidth="1"/>
    <col min="7943" max="7943" width="26.42578125" style="21" customWidth="1"/>
    <col min="7944" max="8195" width="9.140625" style="21"/>
    <col min="8196" max="8196" width="5.42578125" style="21" customWidth="1"/>
    <col min="8197" max="8197" width="44.140625" style="21" customWidth="1"/>
    <col min="8198" max="8198" width="24.7109375" style="21" customWidth="1"/>
    <col min="8199" max="8199" width="26.42578125" style="21" customWidth="1"/>
    <col min="8200" max="8451" width="9.140625" style="21"/>
    <col min="8452" max="8452" width="5.42578125" style="21" customWidth="1"/>
    <col min="8453" max="8453" width="44.140625" style="21" customWidth="1"/>
    <col min="8454" max="8454" width="24.7109375" style="21" customWidth="1"/>
    <col min="8455" max="8455" width="26.42578125" style="21" customWidth="1"/>
    <col min="8456" max="8707" width="9.140625" style="21"/>
    <col min="8708" max="8708" width="5.42578125" style="21" customWidth="1"/>
    <col min="8709" max="8709" width="44.140625" style="21" customWidth="1"/>
    <col min="8710" max="8710" width="24.7109375" style="21" customWidth="1"/>
    <col min="8711" max="8711" width="26.42578125" style="21" customWidth="1"/>
    <col min="8712" max="8963" width="9.140625" style="21"/>
    <col min="8964" max="8964" width="5.42578125" style="21" customWidth="1"/>
    <col min="8965" max="8965" width="44.140625" style="21" customWidth="1"/>
    <col min="8966" max="8966" width="24.7109375" style="21" customWidth="1"/>
    <col min="8967" max="8967" width="26.42578125" style="21" customWidth="1"/>
    <col min="8968" max="9219" width="9.140625" style="21"/>
    <col min="9220" max="9220" width="5.42578125" style="21" customWidth="1"/>
    <col min="9221" max="9221" width="44.140625" style="21" customWidth="1"/>
    <col min="9222" max="9222" width="24.7109375" style="21" customWidth="1"/>
    <col min="9223" max="9223" width="26.42578125" style="21" customWidth="1"/>
    <col min="9224" max="9475" width="9.140625" style="21"/>
    <col min="9476" max="9476" width="5.42578125" style="21" customWidth="1"/>
    <col min="9477" max="9477" width="44.140625" style="21" customWidth="1"/>
    <col min="9478" max="9478" width="24.7109375" style="21" customWidth="1"/>
    <col min="9479" max="9479" width="26.42578125" style="21" customWidth="1"/>
    <col min="9480" max="9731" width="9.140625" style="21"/>
    <col min="9732" max="9732" width="5.42578125" style="21" customWidth="1"/>
    <col min="9733" max="9733" width="44.140625" style="21" customWidth="1"/>
    <col min="9734" max="9734" width="24.7109375" style="21" customWidth="1"/>
    <col min="9735" max="9735" width="26.42578125" style="21" customWidth="1"/>
    <col min="9736" max="9987" width="9.140625" style="21"/>
    <col min="9988" max="9988" width="5.42578125" style="21" customWidth="1"/>
    <col min="9989" max="9989" width="44.140625" style="21" customWidth="1"/>
    <col min="9990" max="9990" width="24.7109375" style="21" customWidth="1"/>
    <col min="9991" max="9991" width="26.42578125" style="21" customWidth="1"/>
    <col min="9992" max="10243" width="9.140625" style="21"/>
    <col min="10244" max="10244" width="5.42578125" style="21" customWidth="1"/>
    <col min="10245" max="10245" width="44.140625" style="21" customWidth="1"/>
    <col min="10246" max="10246" width="24.7109375" style="21" customWidth="1"/>
    <col min="10247" max="10247" width="26.42578125" style="21" customWidth="1"/>
    <col min="10248" max="10499" width="9.140625" style="21"/>
    <col min="10500" max="10500" width="5.42578125" style="21" customWidth="1"/>
    <col min="10501" max="10501" width="44.140625" style="21" customWidth="1"/>
    <col min="10502" max="10502" width="24.7109375" style="21" customWidth="1"/>
    <col min="10503" max="10503" width="26.42578125" style="21" customWidth="1"/>
    <col min="10504" max="10755" width="9.140625" style="21"/>
    <col min="10756" max="10756" width="5.42578125" style="21" customWidth="1"/>
    <col min="10757" max="10757" width="44.140625" style="21" customWidth="1"/>
    <col min="10758" max="10758" width="24.7109375" style="21" customWidth="1"/>
    <col min="10759" max="10759" width="26.42578125" style="21" customWidth="1"/>
    <col min="10760" max="11011" width="9.140625" style="21"/>
    <col min="11012" max="11012" width="5.42578125" style="21" customWidth="1"/>
    <col min="11013" max="11013" width="44.140625" style="21" customWidth="1"/>
    <col min="11014" max="11014" width="24.7109375" style="21" customWidth="1"/>
    <col min="11015" max="11015" width="26.42578125" style="21" customWidth="1"/>
    <col min="11016" max="11267" width="9.140625" style="21"/>
    <col min="11268" max="11268" width="5.42578125" style="21" customWidth="1"/>
    <col min="11269" max="11269" width="44.140625" style="21" customWidth="1"/>
    <col min="11270" max="11270" width="24.7109375" style="21" customWidth="1"/>
    <col min="11271" max="11271" width="26.42578125" style="21" customWidth="1"/>
    <col min="11272" max="11523" width="9.140625" style="21"/>
    <col min="11524" max="11524" width="5.42578125" style="21" customWidth="1"/>
    <col min="11525" max="11525" width="44.140625" style="21" customWidth="1"/>
    <col min="11526" max="11526" width="24.7109375" style="21" customWidth="1"/>
    <col min="11527" max="11527" width="26.42578125" style="21" customWidth="1"/>
    <col min="11528" max="11779" width="9.140625" style="21"/>
    <col min="11780" max="11780" width="5.42578125" style="21" customWidth="1"/>
    <col min="11781" max="11781" width="44.140625" style="21" customWidth="1"/>
    <col min="11782" max="11782" width="24.7109375" style="21" customWidth="1"/>
    <col min="11783" max="11783" width="26.42578125" style="21" customWidth="1"/>
    <col min="11784" max="12035" width="9.140625" style="21"/>
    <col min="12036" max="12036" width="5.42578125" style="21" customWidth="1"/>
    <col min="12037" max="12037" width="44.140625" style="21" customWidth="1"/>
    <col min="12038" max="12038" width="24.7109375" style="21" customWidth="1"/>
    <col min="12039" max="12039" width="26.42578125" style="21" customWidth="1"/>
    <col min="12040" max="12291" width="9.140625" style="21"/>
    <col min="12292" max="12292" width="5.42578125" style="21" customWidth="1"/>
    <col min="12293" max="12293" width="44.140625" style="21" customWidth="1"/>
    <col min="12294" max="12294" width="24.7109375" style="21" customWidth="1"/>
    <col min="12295" max="12295" width="26.42578125" style="21" customWidth="1"/>
    <col min="12296" max="12547" width="9.140625" style="21"/>
    <col min="12548" max="12548" width="5.42578125" style="21" customWidth="1"/>
    <col min="12549" max="12549" width="44.140625" style="21" customWidth="1"/>
    <col min="12550" max="12550" width="24.7109375" style="21" customWidth="1"/>
    <col min="12551" max="12551" width="26.42578125" style="21" customWidth="1"/>
    <col min="12552" max="12803" width="9.140625" style="21"/>
    <col min="12804" max="12804" width="5.42578125" style="21" customWidth="1"/>
    <col min="12805" max="12805" width="44.140625" style="21" customWidth="1"/>
    <col min="12806" max="12806" width="24.7109375" style="21" customWidth="1"/>
    <col min="12807" max="12807" width="26.42578125" style="21" customWidth="1"/>
    <col min="12808" max="13059" width="9.140625" style="21"/>
    <col min="13060" max="13060" width="5.42578125" style="21" customWidth="1"/>
    <col min="13061" max="13061" width="44.140625" style="21" customWidth="1"/>
    <col min="13062" max="13062" width="24.7109375" style="21" customWidth="1"/>
    <col min="13063" max="13063" width="26.42578125" style="21" customWidth="1"/>
    <col min="13064" max="13315" width="9.140625" style="21"/>
    <col min="13316" max="13316" width="5.42578125" style="21" customWidth="1"/>
    <col min="13317" max="13317" width="44.140625" style="21" customWidth="1"/>
    <col min="13318" max="13318" width="24.7109375" style="21" customWidth="1"/>
    <col min="13319" max="13319" width="26.42578125" style="21" customWidth="1"/>
    <col min="13320" max="13571" width="9.140625" style="21"/>
    <col min="13572" max="13572" width="5.42578125" style="21" customWidth="1"/>
    <col min="13573" max="13573" width="44.140625" style="21" customWidth="1"/>
    <col min="13574" max="13574" width="24.7109375" style="21" customWidth="1"/>
    <col min="13575" max="13575" width="26.42578125" style="21" customWidth="1"/>
    <col min="13576" max="13827" width="9.140625" style="21"/>
    <col min="13828" max="13828" width="5.42578125" style="21" customWidth="1"/>
    <col min="13829" max="13829" width="44.140625" style="21" customWidth="1"/>
    <col min="13830" max="13830" width="24.7109375" style="21" customWidth="1"/>
    <col min="13831" max="13831" width="26.42578125" style="21" customWidth="1"/>
    <col min="13832" max="14083" width="9.140625" style="21"/>
    <col min="14084" max="14084" width="5.42578125" style="21" customWidth="1"/>
    <col min="14085" max="14085" width="44.140625" style="21" customWidth="1"/>
    <col min="14086" max="14086" width="24.7109375" style="21" customWidth="1"/>
    <col min="14087" max="14087" width="26.42578125" style="21" customWidth="1"/>
    <col min="14088" max="14339" width="9.140625" style="21"/>
    <col min="14340" max="14340" width="5.42578125" style="21" customWidth="1"/>
    <col min="14341" max="14341" width="44.140625" style="21" customWidth="1"/>
    <col min="14342" max="14342" width="24.7109375" style="21" customWidth="1"/>
    <col min="14343" max="14343" width="26.42578125" style="21" customWidth="1"/>
    <col min="14344" max="14595" width="9.140625" style="21"/>
    <col min="14596" max="14596" width="5.42578125" style="21" customWidth="1"/>
    <col min="14597" max="14597" width="44.140625" style="21" customWidth="1"/>
    <col min="14598" max="14598" width="24.7109375" style="21" customWidth="1"/>
    <col min="14599" max="14599" width="26.42578125" style="21" customWidth="1"/>
    <col min="14600" max="14851" width="9.140625" style="21"/>
    <col min="14852" max="14852" width="5.42578125" style="21" customWidth="1"/>
    <col min="14853" max="14853" width="44.140625" style="21" customWidth="1"/>
    <col min="14854" max="14854" width="24.7109375" style="21" customWidth="1"/>
    <col min="14855" max="14855" width="26.42578125" style="21" customWidth="1"/>
    <col min="14856" max="15107" width="9.140625" style="21"/>
    <col min="15108" max="15108" width="5.42578125" style="21" customWidth="1"/>
    <col min="15109" max="15109" width="44.140625" style="21" customWidth="1"/>
    <col min="15110" max="15110" width="24.7109375" style="21" customWidth="1"/>
    <col min="15111" max="15111" width="26.42578125" style="21" customWidth="1"/>
    <col min="15112" max="15363" width="9.140625" style="21"/>
    <col min="15364" max="15364" width="5.42578125" style="21" customWidth="1"/>
    <col min="15365" max="15365" width="44.140625" style="21" customWidth="1"/>
    <col min="15366" max="15366" width="24.7109375" style="21" customWidth="1"/>
    <col min="15367" max="15367" width="26.42578125" style="21" customWidth="1"/>
    <col min="15368" max="15619" width="9.140625" style="21"/>
    <col min="15620" max="15620" width="5.42578125" style="21" customWidth="1"/>
    <col min="15621" max="15621" width="44.140625" style="21" customWidth="1"/>
    <col min="15622" max="15622" width="24.7109375" style="21" customWidth="1"/>
    <col min="15623" max="15623" width="26.42578125" style="21" customWidth="1"/>
    <col min="15624" max="15875" width="9.140625" style="21"/>
    <col min="15876" max="15876" width="5.42578125" style="21" customWidth="1"/>
    <col min="15877" max="15877" width="44.140625" style="21" customWidth="1"/>
    <col min="15878" max="15878" width="24.7109375" style="21" customWidth="1"/>
    <col min="15879" max="15879" width="26.42578125" style="21" customWidth="1"/>
    <col min="15880" max="16131" width="9.140625" style="21"/>
    <col min="16132" max="16132" width="5.42578125" style="21" customWidth="1"/>
    <col min="16133" max="16133" width="44.140625" style="21" customWidth="1"/>
    <col min="16134" max="16134" width="24.7109375" style="21" customWidth="1"/>
    <col min="16135" max="16135" width="26.42578125" style="21" customWidth="1"/>
    <col min="16136" max="16384" width="9.140625" style="21"/>
  </cols>
  <sheetData>
    <row r="1" spans="1:9" ht="15.75" customHeight="1" x14ac:dyDescent="0.25">
      <c r="A1" s="186" t="s">
        <v>34</v>
      </c>
      <c r="B1" s="186"/>
      <c r="C1" s="186"/>
      <c r="D1" s="186"/>
      <c r="G1" s="22"/>
    </row>
    <row r="2" spans="1:9" s="78" customFormat="1" ht="19.5" customHeight="1" x14ac:dyDescent="0.3">
      <c r="A2" s="188" t="s">
        <v>0</v>
      </c>
      <c r="B2" s="188"/>
      <c r="C2" s="188"/>
      <c r="D2" s="188"/>
      <c r="E2" s="188"/>
      <c r="F2" s="188"/>
      <c r="G2" s="188"/>
    </row>
    <row r="3" spans="1:9" s="79" customFormat="1" ht="16.5" x14ac:dyDescent="0.25">
      <c r="A3" s="189" t="s">
        <v>32</v>
      </c>
      <c r="B3" s="189"/>
      <c r="C3" s="189"/>
      <c r="D3" s="189"/>
      <c r="E3" s="189"/>
      <c r="F3" s="189"/>
      <c r="G3" s="189"/>
    </row>
    <row r="4" spans="1:9" s="79" customFormat="1" ht="16.5" x14ac:dyDescent="0.25">
      <c r="A4" s="189" t="s">
        <v>33</v>
      </c>
      <c r="B4" s="189"/>
      <c r="C4" s="189"/>
      <c r="D4" s="189"/>
      <c r="E4" s="189"/>
      <c r="F4" s="189"/>
      <c r="G4" s="189"/>
    </row>
    <row r="5" spans="1:9" s="79" customFormat="1" ht="16.5" x14ac:dyDescent="0.25">
      <c r="A5" s="189" t="s">
        <v>28</v>
      </c>
      <c r="B5" s="189"/>
      <c r="C5" s="189"/>
      <c r="D5" s="189"/>
      <c r="E5" s="189"/>
      <c r="F5" s="189"/>
      <c r="G5" s="189"/>
    </row>
    <row r="6" spans="1:9" s="80" customFormat="1" ht="26.25" customHeight="1" x14ac:dyDescent="0.25">
      <c r="A6" s="190" t="s">
        <v>107</v>
      </c>
      <c r="B6" s="190"/>
      <c r="C6" s="190"/>
      <c r="D6" s="190"/>
      <c r="E6" s="190"/>
      <c r="F6" s="190"/>
      <c r="G6" s="190"/>
    </row>
    <row r="7" spans="1:9" ht="22.5" customHeight="1" x14ac:dyDescent="0.25">
      <c r="F7" s="187" t="s">
        <v>29</v>
      </c>
      <c r="G7" s="187"/>
    </row>
    <row r="8" spans="1:9" ht="63" x14ac:dyDescent="0.25">
      <c r="A8" s="24" t="s">
        <v>1</v>
      </c>
      <c r="B8" s="24" t="s">
        <v>2</v>
      </c>
      <c r="C8" s="24" t="s">
        <v>35</v>
      </c>
      <c r="D8" s="24" t="s">
        <v>36</v>
      </c>
      <c r="E8" s="24" t="s">
        <v>37</v>
      </c>
      <c r="F8" s="24" t="s">
        <v>38</v>
      </c>
      <c r="G8" s="24" t="s">
        <v>39</v>
      </c>
    </row>
    <row r="9" spans="1:9" x14ac:dyDescent="0.25">
      <c r="A9" s="24" t="s">
        <v>40</v>
      </c>
      <c r="B9" s="25" t="s">
        <v>41</v>
      </c>
      <c r="C9" s="26"/>
      <c r="D9" s="26"/>
      <c r="E9" s="26"/>
      <c r="F9" s="26"/>
      <c r="G9" s="26"/>
    </row>
    <row r="10" spans="1:9" x14ac:dyDescent="0.25">
      <c r="A10" s="27">
        <v>1</v>
      </c>
      <c r="B10" t="s">
        <v>6</v>
      </c>
      <c r="C10" s="28"/>
      <c r="D10" s="28"/>
      <c r="E10" s="28"/>
      <c r="F10" s="28"/>
      <c r="G10" s="29"/>
    </row>
    <row r="11" spans="1:9" x14ac:dyDescent="0.25">
      <c r="A11" s="27">
        <v>2</v>
      </c>
      <c r="B11" s="30" t="s">
        <v>13</v>
      </c>
      <c r="C11" s="26"/>
      <c r="D11" s="26"/>
      <c r="E11" s="26"/>
      <c r="F11" s="26"/>
      <c r="G11" s="26"/>
    </row>
    <row r="12" spans="1:9" x14ac:dyDescent="0.25">
      <c r="A12" s="27">
        <v>3</v>
      </c>
      <c r="B12" s="30" t="s">
        <v>42</v>
      </c>
      <c r="C12" s="28"/>
      <c r="D12" s="28"/>
      <c r="E12" s="28"/>
      <c r="F12" s="28"/>
      <c r="G12" s="29"/>
    </row>
    <row r="13" spans="1:9" s="15" customFormat="1" x14ac:dyDescent="0.25">
      <c r="A13" s="24" t="s">
        <v>23</v>
      </c>
      <c r="B13" s="25" t="s">
        <v>20</v>
      </c>
      <c r="C13" s="31"/>
      <c r="D13" s="31"/>
      <c r="E13" s="31"/>
      <c r="F13" s="31"/>
      <c r="G13" s="32">
        <f>G55+G65</f>
        <v>33181990.399999999</v>
      </c>
      <c r="I13" s="33"/>
    </row>
    <row r="14" spans="1:9" x14ac:dyDescent="0.25">
      <c r="A14" s="24" t="s">
        <v>4</v>
      </c>
      <c r="B14" s="25" t="s">
        <v>43</v>
      </c>
      <c r="C14" s="31"/>
      <c r="D14" s="31"/>
      <c r="E14" s="31"/>
      <c r="F14" s="31"/>
      <c r="G14" s="34"/>
    </row>
    <row r="15" spans="1:9" s="15" customFormat="1" x14ac:dyDescent="0.25">
      <c r="A15" s="27">
        <v>1</v>
      </c>
      <c r="B15" s="30" t="s">
        <v>44</v>
      </c>
      <c r="C15" s="31"/>
      <c r="D15" s="31"/>
      <c r="E15" s="31"/>
      <c r="F15" s="31"/>
      <c r="G15" s="34"/>
      <c r="I15" s="33"/>
    </row>
    <row r="16" spans="1:9" x14ac:dyDescent="0.25">
      <c r="A16" s="27">
        <v>2</v>
      </c>
      <c r="B16" s="30" t="s">
        <v>45</v>
      </c>
      <c r="C16" s="35"/>
      <c r="D16" s="29"/>
      <c r="E16" s="29"/>
      <c r="F16" s="29"/>
      <c r="G16" s="29"/>
    </row>
    <row r="17" spans="1:9" x14ac:dyDescent="0.25">
      <c r="A17" s="27">
        <v>3</v>
      </c>
      <c r="B17" s="30" t="s">
        <v>46</v>
      </c>
      <c r="C17" s="35"/>
      <c r="D17" s="29"/>
      <c r="E17" s="29"/>
      <c r="F17" s="29"/>
      <c r="G17" s="29"/>
    </row>
    <row r="18" spans="1:9" x14ac:dyDescent="0.25">
      <c r="A18" s="24" t="s">
        <v>47</v>
      </c>
      <c r="B18" s="25" t="s">
        <v>48</v>
      </c>
      <c r="C18" s="35"/>
      <c r="D18" s="29"/>
      <c r="E18" s="29"/>
      <c r="F18" s="29"/>
      <c r="G18" s="29"/>
    </row>
    <row r="19" spans="1:9" ht="31.5" x14ac:dyDescent="0.25">
      <c r="A19" s="24" t="s">
        <v>49</v>
      </c>
      <c r="B19" s="25" t="s">
        <v>50</v>
      </c>
      <c r="C19" s="31"/>
      <c r="D19" s="29"/>
      <c r="E19" s="29"/>
      <c r="F19" s="29"/>
      <c r="G19" s="26"/>
    </row>
    <row r="20" spans="1:9" x14ac:dyDescent="0.25">
      <c r="A20" s="36" t="s">
        <v>71</v>
      </c>
      <c r="B20" s="37" t="s">
        <v>72</v>
      </c>
      <c r="C20" s="38">
        <v>831</v>
      </c>
      <c r="D20" s="38">
        <v>340</v>
      </c>
      <c r="E20" s="38"/>
      <c r="F20" s="38"/>
      <c r="G20" s="49">
        <f>G21+G25+G26</f>
        <v>1389161</v>
      </c>
    </row>
    <row r="21" spans="1:9" x14ac:dyDescent="0.25">
      <c r="A21" s="50"/>
      <c r="B21" s="41" t="s">
        <v>64</v>
      </c>
      <c r="C21" s="38"/>
      <c r="D21" s="38"/>
      <c r="E21" s="38"/>
      <c r="F21" s="38"/>
      <c r="G21" s="42">
        <v>676000</v>
      </c>
    </row>
    <row r="22" spans="1:9" x14ac:dyDescent="0.25">
      <c r="A22" s="50"/>
      <c r="B22" s="41" t="s">
        <v>65</v>
      </c>
      <c r="C22" s="38"/>
      <c r="D22" s="38"/>
      <c r="E22" s="38">
        <v>341</v>
      </c>
      <c r="F22" s="38">
        <v>12</v>
      </c>
      <c r="G22" s="42">
        <v>676000</v>
      </c>
    </row>
    <row r="23" spans="1:9" x14ac:dyDescent="0.25">
      <c r="A23" s="50"/>
      <c r="B23" s="41" t="s">
        <v>67</v>
      </c>
      <c r="C23" s="38"/>
      <c r="D23" s="38"/>
      <c r="E23" s="38">
        <v>341</v>
      </c>
      <c r="F23" s="38">
        <v>14</v>
      </c>
      <c r="G23" s="42"/>
    </row>
    <row r="24" spans="1:9" x14ac:dyDescent="0.25">
      <c r="A24" s="50"/>
      <c r="B24" s="41" t="s">
        <v>68</v>
      </c>
      <c r="C24" s="38"/>
      <c r="D24" s="38"/>
      <c r="E24" s="38">
        <v>341</v>
      </c>
      <c r="F24" s="38">
        <v>18</v>
      </c>
      <c r="G24" s="42"/>
    </row>
    <row r="25" spans="1:9" x14ac:dyDescent="0.25">
      <c r="A25" s="50"/>
      <c r="B25" s="41" t="s">
        <v>69</v>
      </c>
      <c r="C25" s="38"/>
      <c r="D25" s="38"/>
      <c r="E25" s="38">
        <v>341</v>
      </c>
      <c r="F25" s="38">
        <v>12</v>
      </c>
      <c r="G25" s="42">
        <v>200000</v>
      </c>
      <c r="I25" s="51"/>
    </row>
    <row r="26" spans="1:9" x14ac:dyDescent="0.25">
      <c r="A26" s="50"/>
      <c r="B26" s="41" t="s">
        <v>70</v>
      </c>
      <c r="C26" s="38"/>
      <c r="D26" s="38"/>
      <c r="E26" s="38">
        <v>341</v>
      </c>
      <c r="F26" s="38">
        <v>12</v>
      </c>
      <c r="G26" s="42">
        <v>513161</v>
      </c>
    </row>
    <row r="54" spans="1:7" x14ac:dyDescent="0.25">
      <c r="A54" s="36">
        <v>1</v>
      </c>
      <c r="B54" s="37" t="s">
        <v>51</v>
      </c>
      <c r="C54" s="35"/>
      <c r="D54" s="29"/>
      <c r="E54" s="29"/>
      <c r="F54" s="29"/>
      <c r="G54" s="29">
        <v>0</v>
      </c>
    </row>
    <row r="55" spans="1:7" x14ac:dyDescent="0.25">
      <c r="A55" s="36">
        <v>2</v>
      </c>
      <c r="B55" s="37" t="s">
        <v>52</v>
      </c>
      <c r="C55" s="38"/>
      <c r="D55" s="38"/>
      <c r="E55" s="39"/>
      <c r="F55" s="38"/>
      <c r="G55" s="40"/>
    </row>
    <row r="56" spans="1:7" x14ac:dyDescent="0.25">
      <c r="A56" s="36">
        <v>3</v>
      </c>
      <c r="B56" s="37" t="s">
        <v>54</v>
      </c>
      <c r="C56" s="38"/>
      <c r="D56" s="38"/>
      <c r="E56" s="38"/>
      <c r="F56" s="38"/>
      <c r="G56" s="42">
        <v>0</v>
      </c>
    </row>
    <row r="57" spans="1:7" x14ac:dyDescent="0.25">
      <c r="A57" s="36">
        <v>4</v>
      </c>
      <c r="B57" s="37" t="s">
        <v>55</v>
      </c>
      <c r="C57" s="38"/>
      <c r="D57" s="38"/>
      <c r="E57" s="38"/>
      <c r="F57" s="38"/>
      <c r="G57" s="42">
        <v>0</v>
      </c>
    </row>
    <row r="58" spans="1:7" x14ac:dyDescent="0.25">
      <c r="A58" s="36">
        <v>5</v>
      </c>
      <c r="B58" s="37" t="s">
        <v>56</v>
      </c>
      <c r="C58" s="38"/>
      <c r="D58" s="38"/>
      <c r="E58" s="38"/>
      <c r="F58" s="38"/>
      <c r="G58" s="42">
        <v>0</v>
      </c>
    </row>
    <row r="59" spans="1:7" x14ac:dyDescent="0.25">
      <c r="A59" s="36">
        <v>6</v>
      </c>
      <c r="B59" s="37" t="s">
        <v>57</v>
      </c>
      <c r="C59" s="38"/>
      <c r="D59" s="38"/>
      <c r="E59" s="38"/>
      <c r="F59" s="38"/>
      <c r="G59" s="42">
        <v>0</v>
      </c>
    </row>
    <row r="60" spans="1:7" x14ac:dyDescent="0.25">
      <c r="A60" s="36">
        <v>7</v>
      </c>
      <c r="B60" s="37" t="s">
        <v>58</v>
      </c>
      <c r="C60" s="38"/>
      <c r="D60" s="38"/>
      <c r="E60" s="38"/>
      <c r="F60" s="38"/>
      <c r="G60" s="42"/>
    </row>
    <row r="61" spans="1:7" x14ac:dyDescent="0.25">
      <c r="A61" s="36">
        <v>8</v>
      </c>
      <c r="B61" s="37" t="s">
        <v>59</v>
      </c>
      <c r="C61" s="38"/>
      <c r="D61" s="38"/>
      <c r="E61" s="38"/>
      <c r="F61" s="38"/>
      <c r="G61" s="42">
        <v>0</v>
      </c>
    </row>
    <row r="62" spans="1:7" x14ac:dyDescent="0.25">
      <c r="A62" s="36">
        <v>9</v>
      </c>
      <c r="B62" s="37" t="s">
        <v>60</v>
      </c>
      <c r="C62" s="38"/>
      <c r="D62" s="38"/>
      <c r="E62" s="38"/>
      <c r="F62" s="38"/>
      <c r="G62" s="42">
        <v>0</v>
      </c>
    </row>
    <row r="63" spans="1:7" x14ac:dyDescent="0.25">
      <c r="A63" s="36">
        <v>10</v>
      </c>
      <c r="B63" s="37" t="s">
        <v>27</v>
      </c>
      <c r="C63" s="38"/>
      <c r="D63" s="38"/>
      <c r="E63" s="38"/>
      <c r="F63" s="38"/>
      <c r="G63" s="42">
        <v>0</v>
      </c>
    </row>
    <row r="64" spans="1:7" x14ac:dyDescent="0.25">
      <c r="A64" s="36">
        <v>11</v>
      </c>
      <c r="B64" s="37" t="s">
        <v>61</v>
      </c>
      <c r="C64" s="38"/>
      <c r="D64" s="38"/>
      <c r="E64" s="38"/>
      <c r="F64" s="38"/>
      <c r="G64" s="42">
        <v>0</v>
      </c>
    </row>
    <row r="65" spans="1:7" x14ac:dyDescent="0.25">
      <c r="A65" s="36">
        <v>12</v>
      </c>
      <c r="B65" s="37" t="s">
        <v>17</v>
      </c>
      <c r="C65" s="43"/>
      <c r="D65" s="43"/>
      <c r="E65" s="38"/>
      <c r="F65" s="38"/>
      <c r="G65" s="44">
        <f>G66+G20+G78+G85+G93+G98+G106</f>
        <v>33181990.399999999</v>
      </c>
    </row>
    <row r="66" spans="1:7" x14ac:dyDescent="0.25">
      <c r="A66" s="36" t="s">
        <v>62</v>
      </c>
      <c r="B66" s="37" t="s">
        <v>63</v>
      </c>
      <c r="C66" s="38"/>
      <c r="D66" s="38"/>
      <c r="E66" s="38"/>
      <c r="F66" s="38"/>
      <c r="G66" s="44">
        <f>G67+G76+G77</f>
        <v>7676694.2000000002</v>
      </c>
    </row>
    <row r="67" spans="1:7" x14ac:dyDescent="0.25">
      <c r="A67" s="36"/>
      <c r="B67" s="41" t="s">
        <v>64</v>
      </c>
      <c r="C67" s="45"/>
      <c r="D67" s="45"/>
      <c r="E67" s="45"/>
      <c r="F67" s="45"/>
      <c r="G67" s="46">
        <f>SUM(G68:G72)</f>
        <v>6822300.2000000002</v>
      </c>
    </row>
    <row r="68" spans="1:7" x14ac:dyDescent="0.25">
      <c r="A68" s="36"/>
      <c r="B68" s="41" t="s">
        <v>65</v>
      </c>
      <c r="C68" s="45">
        <v>830</v>
      </c>
      <c r="D68" s="45"/>
      <c r="E68" s="45">
        <v>341</v>
      </c>
      <c r="F68" s="45">
        <v>12</v>
      </c>
      <c r="G68" s="47">
        <v>3838410.2</v>
      </c>
    </row>
    <row r="69" spans="1:7" x14ac:dyDescent="0.25">
      <c r="A69" s="36"/>
      <c r="B69" s="41"/>
      <c r="C69" s="45">
        <v>860</v>
      </c>
      <c r="D69" s="45"/>
      <c r="E69" s="45">
        <v>374</v>
      </c>
      <c r="F69" s="45">
        <v>12</v>
      </c>
      <c r="G69" s="48">
        <v>660000</v>
      </c>
    </row>
    <row r="70" spans="1:7" x14ac:dyDescent="0.25">
      <c r="A70" s="36"/>
      <c r="B70" s="41"/>
      <c r="C70" s="45">
        <v>810</v>
      </c>
      <c r="D70" s="45"/>
      <c r="E70" s="39" t="s">
        <v>66</v>
      </c>
      <c r="F70" s="45">
        <v>12</v>
      </c>
      <c r="G70" s="46">
        <v>538758</v>
      </c>
    </row>
    <row r="71" spans="1:7" x14ac:dyDescent="0.25">
      <c r="A71" s="36"/>
      <c r="B71" s="41"/>
      <c r="C71" s="45">
        <v>809</v>
      </c>
      <c r="D71" s="45"/>
      <c r="E71" s="39" t="s">
        <v>53</v>
      </c>
      <c r="F71" s="45">
        <v>12</v>
      </c>
      <c r="G71" s="46">
        <v>1604534</v>
      </c>
    </row>
    <row r="72" spans="1:7" x14ac:dyDescent="0.25">
      <c r="A72" s="36"/>
      <c r="B72" s="41" t="s">
        <v>67</v>
      </c>
      <c r="C72" s="45"/>
      <c r="D72" s="45"/>
      <c r="E72" s="45"/>
      <c r="F72" s="45"/>
      <c r="G72" s="46">
        <f>SUM(G73:G74)</f>
        <v>180598</v>
      </c>
    </row>
    <row r="73" spans="1:7" x14ac:dyDescent="0.25">
      <c r="A73" s="36"/>
      <c r="B73" s="41"/>
      <c r="C73" s="45">
        <v>810</v>
      </c>
      <c r="D73" s="45"/>
      <c r="E73" s="39" t="s">
        <v>66</v>
      </c>
      <c r="F73" s="45">
        <v>14</v>
      </c>
      <c r="G73" s="46">
        <v>8142</v>
      </c>
    </row>
    <row r="74" spans="1:7" x14ac:dyDescent="0.25">
      <c r="A74" s="36"/>
      <c r="B74" s="41"/>
      <c r="C74" s="45">
        <v>830</v>
      </c>
      <c r="D74" s="45"/>
      <c r="E74" s="45">
        <v>341</v>
      </c>
      <c r="F74" s="45">
        <v>14</v>
      </c>
      <c r="G74" s="46">
        <v>172456</v>
      </c>
    </row>
    <row r="75" spans="1:7" x14ac:dyDescent="0.25">
      <c r="A75" s="36"/>
      <c r="B75" s="41" t="s">
        <v>68</v>
      </c>
      <c r="C75" s="45">
        <v>830</v>
      </c>
      <c r="D75" s="45"/>
      <c r="E75" s="45">
        <v>341</v>
      </c>
      <c r="F75" s="45">
        <v>18</v>
      </c>
      <c r="G75" s="46"/>
    </row>
    <row r="76" spans="1:7" x14ac:dyDescent="0.25">
      <c r="A76" s="36"/>
      <c r="B76" s="41" t="s">
        <v>69</v>
      </c>
      <c r="C76" s="45">
        <v>830</v>
      </c>
      <c r="D76" s="45"/>
      <c r="E76" s="45">
        <v>341</v>
      </c>
      <c r="F76" s="45">
        <v>12</v>
      </c>
      <c r="G76" s="46">
        <v>200000</v>
      </c>
    </row>
    <row r="77" spans="1:7" x14ac:dyDescent="0.25">
      <c r="A77" s="36"/>
      <c r="B77" s="41" t="s">
        <v>70</v>
      </c>
      <c r="C77" s="45">
        <v>830</v>
      </c>
      <c r="D77" s="45"/>
      <c r="E77" s="45">
        <v>341</v>
      </c>
      <c r="F77" s="45">
        <v>12</v>
      </c>
      <c r="G77" s="46">
        <v>654394</v>
      </c>
    </row>
    <row r="78" spans="1:7" x14ac:dyDescent="0.25">
      <c r="A78" s="36" t="s">
        <v>73</v>
      </c>
      <c r="B78" s="37" t="s">
        <v>74</v>
      </c>
      <c r="C78" s="43">
        <v>819</v>
      </c>
      <c r="D78" s="43"/>
      <c r="E78" s="43">
        <v>351</v>
      </c>
      <c r="F78" s="43"/>
      <c r="G78" s="49">
        <f>G79+G83+G84</f>
        <v>5130739</v>
      </c>
    </row>
    <row r="79" spans="1:7" x14ac:dyDescent="0.25">
      <c r="A79" s="36"/>
      <c r="B79" s="41" t="s">
        <v>64</v>
      </c>
      <c r="C79" s="38"/>
      <c r="D79" s="38"/>
      <c r="E79" s="38"/>
      <c r="F79" s="38"/>
      <c r="G79" s="42">
        <f>SUM(G80:G81)</f>
        <v>2664739</v>
      </c>
    </row>
    <row r="80" spans="1:7" x14ac:dyDescent="0.25">
      <c r="A80" s="36"/>
      <c r="B80" s="41" t="s">
        <v>65</v>
      </c>
      <c r="C80" s="38"/>
      <c r="D80" s="38"/>
      <c r="E80" s="38">
        <v>351</v>
      </c>
      <c r="F80" s="38">
        <v>12</v>
      </c>
      <c r="G80" s="42">
        <v>2495348</v>
      </c>
    </row>
    <row r="81" spans="1:7" x14ac:dyDescent="0.25">
      <c r="A81" s="36"/>
      <c r="B81" s="41" t="s">
        <v>67</v>
      </c>
      <c r="C81" s="38"/>
      <c r="D81" s="38"/>
      <c r="E81" s="38">
        <v>351</v>
      </c>
      <c r="F81" s="38">
        <v>14</v>
      </c>
      <c r="G81" s="42">
        <v>169391</v>
      </c>
    </row>
    <row r="82" spans="1:7" x14ac:dyDescent="0.25">
      <c r="A82" s="36"/>
      <c r="B82" s="41" t="s">
        <v>68</v>
      </c>
      <c r="C82" s="38"/>
      <c r="D82" s="38"/>
      <c r="E82" s="38"/>
      <c r="F82" s="38"/>
      <c r="G82" s="42"/>
    </row>
    <row r="83" spans="1:7" x14ac:dyDescent="0.25">
      <c r="A83" s="36"/>
      <c r="B83" s="41" t="s">
        <v>69</v>
      </c>
      <c r="C83" s="38"/>
      <c r="D83" s="38"/>
      <c r="E83" s="38">
        <v>351</v>
      </c>
      <c r="F83" s="38"/>
      <c r="G83" s="42">
        <v>150000</v>
      </c>
    </row>
    <row r="84" spans="1:7" x14ac:dyDescent="0.25">
      <c r="A84" s="36"/>
      <c r="B84" s="41" t="s">
        <v>70</v>
      </c>
      <c r="C84" s="38"/>
      <c r="D84" s="38"/>
      <c r="E84" s="38">
        <v>351</v>
      </c>
      <c r="F84" s="38"/>
      <c r="G84" s="42">
        <v>2316000</v>
      </c>
    </row>
    <row r="85" spans="1:7" x14ac:dyDescent="0.25">
      <c r="A85" s="36" t="s">
        <v>75</v>
      </c>
      <c r="B85" s="37" t="s">
        <v>76</v>
      </c>
      <c r="C85" s="43">
        <v>820</v>
      </c>
      <c r="D85" s="43"/>
      <c r="E85" s="38">
        <v>361</v>
      </c>
      <c r="F85" s="38"/>
      <c r="G85" s="49">
        <f>G86+G91+G92</f>
        <v>2905717</v>
      </c>
    </row>
    <row r="86" spans="1:7" x14ac:dyDescent="0.25">
      <c r="A86" s="36"/>
      <c r="B86" s="41" t="s">
        <v>64</v>
      </c>
      <c r="C86" s="38"/>
      <c r="D86" s="38"/>
      <c r="E86" s="38"/>
      <c r="F86" s="38"/>
      <c r="G86" s="42">
        <f>SUM(G87:G89)</f>
        <v>1248217</v>
      </c>
    </row>
    <row r="87" spans="1:7" x14ac:dyDescent="0.25">
      <c r="A87" s="36"/>
      <c r="B87" s="41" t="s">
        <v>65</v>
      </c>
      <c r="C87" s="38"/>
      <c r="D87" s="38"/>
      <c r="E87" s="38">
        <v>361</v>
      </c>
      <c r="F87" s="38">
        <v>12</v>
      </c>
      <c r="G87" s="42">
        <v>760211</v>
      </c>
    </row>
    <row r="88" spans="1:7" x14ac:dyDescent="0.25">
      <c r="A88" s="36"/>
      <c r="B88" s="41" t="s">
        <v>67</v>
      </c>
      <c r="C88" s="38"/>
      <c r="D88" s="38"/>
      <c r="E88" s="38">
        <v>361</v>
      </c>
      <c r="F88" s="38">
        <v>14</v>
      </c>
      <c r="G88" s="42">
        <v>478348</v>
      </c>
    </row>
    <row r="89" spans="1:7" x14ac:dyDescent="0.25">
      <c r="A89" s="36"/>
      <c r="B89" s="41" t="s">
        <v>67</v>
      </c>
      <c r="C89" s="38"/>
      <c r="D89" s="38"/>
      <c r="E89" s="38">
        <v>362</v>
      </c>
      <c r="F89" s="38">
        <v>14</v>
      </c>
      <c r="G89" s="42">
        <v>9658</v>
      </c>
    </row>
    <row r="90" spans="1:7" x14ac:dyDescent="0.25">
      <c r="A90" s="36"/>
      <c r="B90" s="41" t="s">
        <v>68</v>
      </c>
      <c r="C90" s="38"/>
      <c r="D90" s="38"/>
      <c r="E90" s="38">
        <v>361</v>
      </c>
      <c r="F90" s="38"/>
      <c r="G90" s="42"/>
    </row>
    <row r="91" spans="1:7" x14ac:dyDescent="0.25">
      <c r="A91" s="36"/>
      <c r="B91" s="41" t="s">
        <v>69</v>
      </c>
      <c r="C91" s="38"/>
      <c r="D91" s="38"/>
      <c r="E91" s="38">
        <v>361</v>
      </c>
      <c r="F91" s="38">
        <v>12</v>
      </c>
      <c r="G91" s="42">
        <v>295000</v>
      </c>
    </row>
    <row r="92" spans="1:7" x14ac:dyDescent="0.25">
      <c r="A92" s="36"/>
      <c r="B92" s="41" t="s">
        <v>70</v>
      </c>
      <c r="C92" s="38"/>
      <c r="D92" s="38"/>
      <c r="E92" s="38">
        <v>361</v>
      </c>
      <c r="F92" s="38">
        <v>12</v>
      </c>
      <c r="G92" s="42">
        <v>1362500</v>
      </c>
    </row>
    <row r="93" spans="1:7" x14ac:dyDescent="0.25">
      <c r="A93" s="36">
        <v>12.5</v>
      </c>
      <c r="B93" s="52" t="s">
        <v>77</v>
      </c>
      <c r="C93" s="53">
        <v>833</v>
      </c>
      <c r="D93" s="53"/>
      <c r="E93" s="53"/>
      <c r="F93" s="53"/>
      <c r="G93" s="54">
        <f>G96+G97</f>
        <v>743661.2</v>
      </c>
    </row>
    <row r="94" spans="1:7" x14ac:dyDescent="0.25">
      <c r="A94" s="50"/>
      <c r="B94" s="55" t="s">
        <v>78</v>
      </c>
      <c r="C94" s="55"/>
      <c r="D94" s="56">
        <v>340</v>
      </c>
      <c r="E94" s="56">
        <v>341</v>
      </c>
      <c r="F94" s="56"/>
      <c r="G94" s="57">
        <f>SUM(G95:G96)</f>
        <v>544801.19999999995</v>
      </c>
    </row>
    <row r="95" spans="1:7" x14ac:dyDescent="0.25">
      <c r="A95" s="36"/>
      <c r="B95" s="55" t="s">
        <v>79</v>
      </c>
      <c r="C95" s="55"/>
      <c r="D95" s="56">
        <v>340</v>
      </c>
      <c r="E95" s="56">
        <v>341</v>
      </c>
      <c r="F95" s="56">
        <v>14</v>
      </c>
      <c r="G95" s="57"/>
    </row>
    <row r="96" spans="1:7" x14ac:dyDescent="0.25">
      <c r="A96" s="36"/>
      <c r="B96" s="55" t="s">
        <v>65</v>
      </c>
      <c r="C96" s="55"/>
      <c r="D96" s="56">
        <v>340</v>
      </c>
      <c r="E96" s="56">
        <v>341</v>
      </c>
      <c r="F96" s="56">
        <v>12</v>
      </c>
      <c r="G96" s="58">
        <v>544801.19999999995</v>
      </c>
    </row>
    <row r="97" spans="1:7" x14ac:dyDescent="0.25">
      <c r="A97" s="36"/>
      <c r="B97" s="55" t="s">
        <v>80</v>
      </c>
      <c r="C97" s="55"/>
      <c r="D97" s="56">
        <v>340</v>
      </c>
      <c r="E97" s="56">
        <v>341</v>
      </c>
      <c r="F97" s="56">
        <v>12</v>
      </c>
      <c r="G97" s="59">
        <v>198860</v>
      </c>
    </row>
    <row r="98" spans="1:7" ht="31.5" x14ac:dyDescent="0.25">
      <c r="A98" s="36">
        <v>12.6</v>
      </c>
      <c r="B98" s="60" t="s">
        <v>81</v>
      </c>
      <c r="C98" s="43">
        <v>821</v>
      </c>
      <c r="D98" s="43"/>
      <c r="E98" s="38"/>
      <c r="F98" s="38"/>
      <c r="G98" s="61">
        <f>G100+G103+G104+G105</f>
        <v>1592360</v>
      </c>
    </row>
    <row r="99" spans="1:7" x14ac:dyDescent="0.25">
      <c r="A99" s="50"/>
      <c r="B99" s="41" t="s">
        <v>64</v>
      </c>
      <c r="C99" s="38"/>
      <c r="D99" s="38"/>
      <c r="E99" s="38"/>
      <c r="F99" s="38"/>
      <c r="G99" s="42"/>
    </row>
    <row r="100" spans="1:7" x14ac:dyDescent="0.25">
      <c r="A100" s="50"/>
      <c r="B100" s="41" t="s">
        <v>65</v>
      </c>
      <c r="C100" s="38"/>
      <c r="D100" s="38">
        <v>340</v>
      </c>
      <c r="E100" s="38">
        <v>341</v>
      </c>
      <c r="F100" s="38">
        <v>12</v>
      </c>
      <c r="G100" s="42">
        <v>526360</v>
      </c>
    </row>
    <row r="101" spans="1:7" x14ac:dyDescent="0.25">
      <c r="A101" s="50"/>
      <c r="B101" s="41" t="s">
        <v>67</v>
      </c>
      <c r="C101" s="38"/>
      <c r="D101" s="38"/>
      <c r="E101" s="38"/>
      <c r="F101" s="38"/>
      <c r="G101" s="42"/>
    </row>
    <row r="102" spans="1:7" x14ac:dyDescent="0.25">
      <c r="A102" s="50"/>
      <c r="B102" s="41" t="s">
        <v>69</v>
      </c>
      <c r="C102" s="38"/>
      <c r="D102" s="38"/>
      <c r="E102" s="38"/>
      <c r="F102" s="38"/>
      <c r="G102" s="42"/>
    </row>
    <row r="103" spans="1:7" x14ac:dyDescent="0.25">
      <c r="A103" s="50"/>
      <c r="B103" s="62" t="s">
        <v>82</v>
      </c>
      <c r="C103" s="38"/>
      <c r="D103" s="38">
        <v>160</v>
      </c>
      <c r="E103" s="38">
        <v>161</v>
      </c>
      <c r="F103" s="38">
        <v>12</v>
      </c>
      <c r="G103" s="42">
        <v>200000</v>
      </c>
    </row>
    <row r="104" spans="1:7" x14ac:dyDescent="0.25">
      <c r="A104" s="50"/>
      <c r="B104" s="62" t="s">
        <v>82</v>
      </c>
      <c r="C104" s="38"/>
      <c r="D104" s="38">
        <v>190</v>
      </c>
      <c r="E104" s="38">
        <v>191</v>
      </c>
      <c r="F104" s="38">
        <v>12</v>
      </c>
      <c r="G104" s="42">
        <v>250000</v>
      </c>
    </row>
    <row r="105" spans="1:7" x14ac:dyDescent="0.25">
      <c r="A105" s="50"/>
      <c r="B105" s="62" t="s">
        <v>82</v>
      </c>
      <c r="C105" s="38"/>
      <c r="D105" s="38">
        <v>280</v>
      </c>
      <c r="E105" s="38">
        <v>281</v>
      </c>
      <c r="F105" s="38">
        <v>12</v>
      </c>
      <c r="G105" s="42">
        <v>616000</v>
      </c>
    </row>
    <row r="106" spans="1:7" x14ac:dyDescent="0.25">
      <c r="A106" s="63">
        <v>12.7</v>
      </c>
      <c r="B106" s="52" t="s">
        <v>83</v>
      </c>
      <c r="C106" s="53">
        <v>832</v>
      </c>
      <c r="D106" s="53"/>
      <c r="E106" s="53"/>
      <c r="F106" s="53"/>
      <c r="G106" s="64">
        <v>13743658</v>
      </c>
    </row>
    <row r="107" spans="1:7" x14ac:dyDescent="0.25">
      <c r="A107" s="65"/>
      <c r="B107" s="66" t="s">
        <v>78</v>
      </c>
      <c r="C107" s="66"/>
      <c r="D107" s="67">
        <v>340</v>
      </c>
      <c r="E107" s="67">
        <v>341</v>
      </c>
      <c r="F107" s="67"/>
      <c r="G107" s="64">
        <f>SUM(G108:G109)</f>
        <v>478020</v>
      </c>
    </row>
    <row r="108" spans="1:7" x14ac:dyDescent="0.25">
      <c r="A108" s="68"/>
      <c r="B108" s="55" t="s">
        <v>79</v>
      </c>
      <c r="C108" s="55"/>
      <c r="D108" s="56">
        <v>340</v>
      </c>
      <c r="E108" s="56">
        <v>341</v>
      </c>
      <c r="F108" s="56">
        <v>14</v>
      </c>
      <c r="G108" s="57"/>
    </row>
    <row r="109" spans="1:7" x14ac:dyDescent="0.25">
      <c r="A109" s="68"/>
      <c r="B109" s="55" t="s">
        <v>65</v>
      </c>
      <c r="C109" s="55"/>
      <c r="D109" s="56">
        <v>340</v>
      </c>
      <c r="E109" s="56">
        <v>341</v>
      </c>
      <c r="F109" s="56">
        <v>12</v>
      </c>
      <c r="G109" s="59">
        <v>478020</v>
      </c>
    </row>
    <row r="110" spans="1:7" ht="16.5" x14ac:dyDescent="0.25">
      <c r="A110" s="69"/>
      <c r="B110" s="66" t="s">
        <v>80</v>
      </c>
      <c r="C110" s="66"/>
      <c r="D110" s="67">
        <v>340</v>
      </c>
      <c r="E110" s="67">
        <v>341</v>
      </c>
      <c r="F110" s="67">
        <v>12</v>
      </c>
      <c r="G110" s="70">
        <v>140000</v>
      </c>
    </row>
    <row r="111" spans="1:7" ht="16.5" x14ac:dyDescent="0.25">
      <c r="A111" s="69"/>
      <c r="B111" s="66" t="s">
        <v>84</v>
      </c>
      <c r="C111" s="66"/>
      <c r="D111" s="67">
        <v>220</v>
      </c>
      <c r="E111" s="67">
        <v>221</v>
      </c>
      <c r="F111" s="67">
        <v>12</v>
      </c>
      <c r="G111" s="70">
        <v>60000</v>
      </c>
    </row>
    <row r="112" spans="1:7" ht="16.5" x14ac:dyDescent="0.25">
      <c r="A112" s="69"/>
      <c r="B112" s="71" t="s">
        <v>85</v>
      </c>
      <c r="C112" s="71"/>
      <c r="D112" s="72" t="s">
        <v>86</v>
      </c>
      <c r="E112" s="72"/>
      <c r="F112" s="67">
        <v>12</v>
      </c>
      <c r="G112" s="64">
        <f>SUM(G113:G115)</f>
        <v>180000</v>
      </c>
    </row>
    <row r="113" spans="1:7" x14ac:dyDescent="0.25">
      <c r="A113" s="73"/>
      <c r="B113" s="74" t="s">
        <v>87</v>
      </c>
      <c r="C113" s="75"/>
      <c r="D113" s="56"/>
      <c r="E113" s="76" t="s">
        <v>88</v>
      </c>
      <c r="F113" s="56"/>
      <c r="G113" s="57">
        <v>60000</v>
      </c>
    </row>
    <row r="114" spans="1:7" x14ac:dyDescent="0.25">
      <c r="A114" s="73"/>
      <c r="B114" s="74" t="s">
        <v>89</v>
      </c>
      <c r="C114" s="75"/>
      <c r="D114" s="56"/>
      <c r="E114" s="76" t="s">
        <v>90</v>
      </c>
      <c r="F114" s="56"/>
      <c r="G114" s="57">
        <v>60000</v>
      </c>
    </row>
    <row r="115" spans="1:7" x14ac:dyDescent="0.25">
      <c r="A115" s="73"/>
      <c r="B115" s="74" t="s">
        <v>91</v>
      </c>
      <c r="C115" s="75"/>
      <c r="D115" s="56"/>
      <c r="E115" s="76" t="s">
        <v>92</v>
      </c>
      <c r="F115" s="56"/>
      <c r="G115" s="57">
        <v>60000</v>
      </c>
    </row>
    <row r="116" spans="1:7" ht="16.5" x14ac:dyDescent="0.25">
      <c r="A116" s="69"/>
      <c r="B116" s="71" t="s">
        <v>93</v>
      </c>
      <c r="C116" s="71"/>
      <c r="D116" s="67">
        <v>130</v>
      </c>
      <c r="E116" s="67">
        <v>139</v>
      </c>
      <c r="F116" s="67">
        <v>12</v>
      </c>
      <c r="G116" s="70">
        <v>39638</v>
      </c>
    </row>
    <row r="117" spans="1:7" ht="16.5" x14ac:dyDescent="0.25">
      <c r="A117" s="69"/>
      <c r="B117" s="71" t="s">
        <v>94</v>
      </c>
      <c r="C117" s="71"/>
      <c r="D117" s="67">
        <v>370</v>
      </c>
      <c r="E117" s="67"/>
      <c r="F117" s="67"/>
      <c r="G117" s="64">
        <f>SUM(G118:G125)</f>
        <v>12846000</v>
      </c>
    </row>
    <row r="118" spans="1:7" ht="16.5" x14ac:dyDescent="0.25">
      <c r="A118" s="69"/>
      <c r="B118" s="62" t="s">
        <v>95</v>
      </c>
      <c r="C118" s="71"/>
      <c r="D118" s="56">
        <v>370</v>
      </c>
      <c r="E118" s="56">
        <v>398</v>
      </c>
      <c r="F118" s="56">
        <v>17</v>
      </c>
      <c r="G118" s="77">
        <v>8427000</v>
      </c>
    </row>
    <row r="119" spans="1:7" ht="16.5" x14ac:dyDescent="0.25">
      <c r="A119" s="69"/>
      <c r="B119" s="62" t="s">
        <v>96</v>
      </c>
      <c r="C119" s="71"/>
      <c r="D119" s="56">
        <v>370</v>
      </c>
      <c r="E119" s="56">
        <v>398</v>
      </c>
      <c r="F119" s="56">
        <v>17</v>
      </c>
      <c r="G119" s="77">
        <v>193000</v>
      </c>
    </row>
    <row r="120" spans="1:7" ht="31.5" x14ac:dyDescent="0.25">
      <c r="A120" s="73"/>
      <c r="B120" s="62" t="s">
        <v>97</v>
      </c>
      <c r="C120" s="75"/>
      <c r="D120" s="56">
        <v>370</v>
      </c>
      <c r="E120" s="56">
        <v>371</v>
      </c>
      <c r="F120" s="56">
        <v>17</v>
      </c>
      <c r="G120" s="57">
        <v>200000</v>
      </c>
    </row>
    <row r="121" spans="1:7" x14ac:dyDescent="0.25">
      <c r="A121" s="73"/>
      <c r="B121" s="62" t="s">
        <v>98</v>
      </c>
      <c r="C121" s="75"/>
      <c r="D121" s="56">
        <v>370</v>
      </c>
      <c r="E121" s="56">
        <v>371</v>
      </c>
      <c r="F121" s="56">
        <v>17</v>
      </c>
      <c r="G121" s="57">
        <v>200000</v>
      </c>
    </row>
    <row r="122" spans="1:7" x14ac:dyDescent="0.25">
      <c r="A122" s="73"/>
      <c r="B122" s="62" t="s">
        <v>99</v>
      </c>
      <c r="C122" s="75"/>
      <c r="D122" s="56">
        <v>370</v>
      </c>
      <c r="E122" s="56">
        <v>398</v>
      </c>
      <c r="F122" s="56">
        <v>17</v>
      </c>
      <c r="G122" s="57">
        <v>120000</v>
      </c>
    </row>
    <row r="123" spans="1:7" x14ac:dyDescent="0.25">
      <c r="A123" s="73"/>
      <c r="B123" s="62" t="s">
        <v>100</v>
      </c>
      <c r="C123" s="75"/>
      <c r="D123" s="56">
        <v>370</v>
      </c>
      <c r="E123" s="56">
        <v>398</v>
      </c>
      <c r="F123" s="56">
        <v>17</v>
      </c>
      <c r="G123" s="57">
        <v>398000</v>
      </c>
    </row>
    <row r="124" spans="1:7" x14ac:dyDescent="0.25">
      <c r="A124" s="73"/>
      <c r="B124" s="62" t="s">
        <v>101</v>
      </c>
      <c r="C124" s="75"/>
      <c r="D124" s="56">
        <v>370</v>
      </c>
      <c r="E124" s="56">
        <v>398</v>
      </c>
      <c r="F124" s="56">
        <v>17</v>
      </c>
      <c r="G124" s="57">
        <v>79000</v>
      </c>
    </row>
    <row r="125" spans="1:7" x14ac:dyDescent="0.25">
      <c r="A125" s="73"/>
      <c r="B125" s="62" t="s">
        <v>102</v>
      </c>
      <c r="C125" s="75"/>
      <c r="D125" s="56">
        <v>130</v>
      </c>
      <c r="E125" s="56">
        <v>133</v>
      </c>
      <c r="F125" s="56">
        <v>17</v>
      </c>
      <c r="G125" s="57">
        <v>3229000</v>
      </c>
    </row>
    <row r="126" spans="1:7" ht="31.5" x14ac:dyDescent="0.25">
      <c r="A126" s="24" t="s">
        <v>103</v>
      </c>
      <c r="B126" s="25" t="s">
        <v>104</v>
      </c>
      <c r="C126" s="38"/>
      <c r="D126" s="38"/>
      <c r="E126" s="38"/>
      <c r="F126" s="38"/>
      <c r="G126" s="42"/>
    </row>
    <row r="127" spans="1:7" x14ac:dyDescent="0.25">
      <c r="A127" s="27">
        <v>1</v>
      </c>
      <c r="B127" s="30" t="s">
        <v>105</v>
      </c>
      <c r="C127" s="38"/>
      <c r="D127" s="38"/>
      <c r="E127" s="38"/>
      <c r="F127" s="38"/>
      <c r="G127" s="42"/>
    </row>
    <row r="128" spans="1:7" x14ac:dyDescent="0.25">
      <c r="A128" s="27">
        <v>2</v>
      </c>
      <c r="B128" s="30" t="s">
        <v>106</v>
      </c>
      <c r="C128" s="38"/>
      <c r="D128" s="38"/>
      <c r="E128" s="38"/>
      <c r="F128" s="38"/>
      <c r="G128" s="42"/>
    </row>
  </sheetData>
  <mergeCells count="7">
    <mergeCell ref="A1:D1"/>
    <mergeCell ref="F7:G7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6"/>
  <sheetViews>
    <sheetView topLeftCell="A13" workbookViewId="0">
      <selection activeCell="B12" sqref="B12"/>
    </sheetView>
  </sheetViews>
  <sheetFormatPr defaultRowHeight="15" x14ac:dyDescent="0.25"/>
  <cols>
    <col min="1" max="1" width="9.5703125" style="2" customWidth="1"/>
    <col min="2" max="2" width="64.140625" style="2" customWidth="1"/>
    <col min="3" max="3" width="24.140625" style="2" customWidth="1"/>
    <col min="4" max="4" width="21" style="2" bestFit="1" customWidth="1"/>
    <col min="5" max="16384" width="9.140625" style="2"/>
  </cols>
  <sheetData>
    <row r="1" spans="1:5" s="15" customFormat="1" ht="15.75" x14ac:dyDescent="0.25">
      <c r="A1" s="15" t="s">
        <v>124</v>
      </c>
      <c r="C1" s="20" t="s">
        <v>30</v>
      </c>
    </row>
    <row r="2" spans="1:5" s="1" customFormat="1" ht="14.25" x14ac:dyDescent="0.2">
      <c r="A2" s="1" t="s">
        <v>31</v>
      </c>
    </row>
    <row r="3" spans="1:5" s="78" customFormat="1" ht="19.5" customHeight="1" x14ac:dyDescent="0.3">
      <c r="A3" s="188" t="s">
        <v>0</v>
      </c>
      <c r="B3" s="188"/>
      <c r="C3" s="188"/>
    </row>
    <row r="4" spans="1:5" s="79" customFormat="1" ht="16.5" x14ac:dyDescent="0.25">
      <c r="A4" s="189" t="s">
        <v>32</v>
      </c>
      <c r="B4" s="189"/>
      <c r="C4" s="189"/>
    </row>
    <row r="5" spans="1:5" s="79" customFormat="1" ht="16.5" x14ac:dyDescent="0.25">
      <c r="A5" s="189" t="s">
        <v>33</v>
      </c>
      <c r="B5" s="189"/>
      <c r="C5" s="189"/>
    </row>
    <row r="6" spans="1:5" s="79" customFormat="1" ht="16.5" x14ac:dyDescent="0.25">
      <c r="A6" s="189" t="s">
        <v>28</v>
      </c>
      <c r="B6" s="189"/>
      <c r="C6" s="189"/>
    </row>
    <row r="7" spans="1:5" s="80" customFormat="1" ht="27" customHeight="1" x14ac:dyDescent="0.25">
      <c r="A7" s="190" t="s">
        <v>131</v>
      </c>
      <c r="B7" s="190"/>
      <c r="C7" s="190"/>
    </row>
    <row r="8" spans="1:5" s="8" customFormat="1" ht="16.5" x14ac:dyDescent="0.25">
      <c r="B8" s="13"/>
      <c r="C8" s="14" t="s">
        <v>126</v>
      </c>
    </row>
    <row r="9" spans="1:5" ht="11.25" customHeight="1" x14ac:dyDescent="0.25">
      <c r="B9" s="3"/>
      <c r="C9" s="4"/>
    </row>
    <row r="10" spans="1:5" s="19" customFormat="1" ht="34.5" customHeight="1" x14ac:dyDescent="0.25">
      <c r="A10" s="18" t="s">
        <v>1</v>
      </c>
      <c r="B10" s="18" t="s">
        <v>2</v>
      </c>
      <c r="C10" s="18" t="s">
        <v>3</v>
      </c>
    </row>
    <row r="11" spans="1:5" s="8" customFormat="1" ht="24" customHeight="1" x14ac:dyDescent="0.25">
      <c r="A11" s="5" t="s">
        <v>4</v>
      </c>
      <c r="B11" s="6" t="s">
        <v>5</v>
      </c>
      <c r="C11" s="6"/>
      <c r="D11" s="7"/>
      <c r="E11" s="7"/>
    </row>
    <row r="12" spans="1:5" s="8" customFormat="1" ht="19.5" customHeight="1" x14ac:dyDescent="0.3">
      <c r="A12" s="9">
        <v>1</v>
      </c>
      <c r="B12" s="10" t="s">
        <v>6</v>
      </c>
      <c r="C12" s="10"/>
    </row>
    <row r="13" spans="1:5" s="8" customFormat="1" ht="19.5" customHeight="1" x14ac:dyDescent="0.25">
      <c r="A13" s="11">
        <v>1.1000000000000001</v>
      </c>
      <c r="B13" s="12" t="s">
        <v>7</v>
      </c>
      <c r="C13" s="12"/>
    </row>
    <row r="14" spans="1:5" s="8" customFormat="1" ht="19.5" customHeight="1" x14ac:dyDescent="0.25">
      <c r="A14" s="11"/>
      <c r="B14" s="12" t="s">
        <v>8</v>
      </c>
      <c r="C14" s="12"/>
    </row>
    <row r="15" spans="1:5" s="8" customFormat="1" ht="19.5" customHeight="1" x14ac:dyDescent="0.25">
      <c r="A15" s="11"/>
      <c r="B15" s="12" t="s">
        <v>9</v>
      </c>
      <c r="C15" s="12"/>
    </row>
    <row r="16" spans="1:5" s="8" customFormat="1" ht="19.5" customHeight="1" x14ac:dyDescent="0.25">
      <c r="A16" s="11">
        <v>1.2</v>
      </c>
      <c r="B16" s="12" t="s">
        <v>10</v>
      </c>
      <c r="C16" s="12"/>
    </row>
    <row r="17" spans="1:3" s="8" customFormat="1" ht="19.5" customHeight="1" x14ac:dyDescent="0.25">
      <c r="A17" s="11"/>
      <c r="B17" s="12" t="s">
        <v>11</v>
      </c>
      <c r="C17" s="12"/>
    </row>
    <row r="18" spans="1:3" s="8" customFormat="1" ht="19.5" customHeight="1" x14ac:dyDescent="0.25">
      <c r="A18" s="11"/>
      <c r="B18" s="12" t="s">
        <v>12</v>
      </c>
      <c r="C18" s="12"/>
    </row>
    <row r="19" spans="1:3" s="8" customFormat="1" ht="19.5" customHeight="1" x14ac:dyDescent="0.25">
      <c r="A19" s="5">
        <v>2</v>
      </c>
      <c r="B19" s="6" t="s">
        <v>13</v>
      </c>
      <c r="C19" s="6"/>
    </row>
    <row r="20" spans="1:3" s="8" customFormat="1" ht="19.5" customHeight="1" x14ac:dyDescent="0.3">
      <c r="A20" s="9">
        <v>2.1</v>
      </c>
      <c r="B20" s="10" t="s">
        <v>14</v>
      </c>
      <c r="C20" s="10"/>
    </row>
    <row r="21" spans="1:3" s="8" customFormat="1" ht="19.5" customHeight="1" x14ac:dyDescent="0.25">
      <c r="A21" s="11" t="s">
        <v>21</v>
      </c>
      <c r="B21" s="12" t="s">
        <v>15</v>
      </c>
      <c r="C21" s="12"/>
    </row>
    <row r="22" spans="1:3" s="8" customFormat="1" ht="19.5" customHeight="1" x14ac:dyDescent="0.25">
      <c r="A22" s="11" t="s">
        <v>22</v>
      </c>
      <c r="B22" s="12" t="s">
        <v>16</v>
      </c>
      <c r="C22" s="12"/>
    </row>
    <row r="23" spans="1:3" s="8" customFormat="1" ht="19.5" customHeight="1" x14ac:dyDescent="0.3">
      <c r="A23" s="9">
        <v>2.2000000000000002</v>
      </c>
      <c r="B23" s="10" t="s">
        <v>17</v>
      </c>
      <c r="C23" s="12"/>
    </row>
    <row r="24" spans="1:3" s="8" customFormat="1" ht="19.5" customHeight="1" x14ac:dyDescent="0.25">
      <c r="A24" s="11" t="s">
        <v>21</v>
      </c>
      <c r="B24" s="12" t="s">
        <v>18</v>
      </c>
      <c r="C24" s="12"/>
    </row>
    <row r="25" spans="1:3" s="8" customFormat="1" ht="19.5" customHeight="1" x14ac:dyDescent="0.25">
      <c r="A25" s="11" t="s">
        <v>22</v>
      </c>
      <c r="B25" s="12" t="s">
        <v>25</v>
      </c>
      <c r="C25" s="12"/>
    </row>
    <row r="26" spans="1:3" s="8" customFormat="1" ht="19.5" customHeight="1" x14ac:dyDescent="0.25">
      <c r="A26" s="5">
        <v>3</v>
      </c>
      <c r="B26" s="6" t="s">
        <v>19</v>
      </c>
      <c r="C26" s="12"/>
    </row>
    <row r="27" spans="1:3" s="8" customFormat="1" ht="19.5" customHeight="1" x14ac:dyDescent="0.3">
      <c r="A27" s="9">
        <v>3.1</v>
      </c>
      <c r="B27" s="10" t="s">
        <v>7</v>
      </c>
      <c r="C27" s="12"/>
    </row>
    <row r="28" spans="1:3" s="8" customFormat="1" ht="19.5" customHeight="1" x14ac:dyDescent="0.25">
      <c r="A28" s="11"/>
      <c r="B28" s="12" t="s">
        <v>8</v>
      </c>
      <c r="C28" s="12"/>
    </row>
    <row r="29" spans="1:3" s="8" customFormat="1" ht="19.5" customHeight="1" x14ac:dyDescent="0.25">
      <c r="A29" s="11"/>
      <c r="B29" s="12" t="s">
        <v>9</v>
      </c>
      <c r="C29" s="12"/>
    </row>
    <row r="30" spans="1:3" s="8" customFormat="1" ht="19.5" customHeight="1" x14ac:dyDescent="0.3">
      <c r="A30" s="9">
        <v>3.2</v>
      </c>
      <c r="B30" s="10" t="s">
        <v>10</v>
      </c>
      <c r="C30" s="12"/>
    </row>
    <row r="31" spans="1:3" s="8" customFormat="1" ht="19.5" customHeight="1" x14ac:dyDescent="0.25">
      <c r="A31" s="11"/>
      <c r="B31" s="12" t="s">
        <v>11</v>
      </c>
      <c r="C31" s="12"/>
    </row>
    <row r="32" spans="1:3" s="8" customFormat="1" ht="19.5" customHeight="1" x14ac:dyDescent="0.25">
      <c r="A32" s="11"/>
      <c r="B32" s="12" t="s">
        <v>12</v>
      </c>
      <c r="C32" s="12"/>
    </row>
    <row r="33" spans="1:4" s="8" customFormat="1" ht="24" customHeight="1" x14ac:dyDescent="0.25">
      <c r="A33" s="5" t="s">
        <v>23</v>
      </c>
      <c r="B33" s="6" t="s">
        <v>20</v>
      </c>
      <c r="C33" s="17">
        <f>C34+C41+C46+C53</f>
        <v>7201610157</v>
      </c>
    </row>
    <row r="34" spans="1:4" s="80" customFormat="1" ht="24" customHeight="1" x14ac:dyDescent="0.25">
      <c r="A34" s="83">
        <v>1</v>
      </c>
      <c r="B34" s="84" t="s">
        <v>17</v>
      </c>
      <c r="C34" s="85">
        <f>C36+C35</f>
        <v>1199221717</v>
      </c>
      <c r="D34" s="87"/>
    </row>
    <row r="35" spans="1:4" s="8" customFormat="1" ht="24" customHeight="1" x14ac:dyDescent="0.25">
      <c r="A35" s="11" t="s">
        <v>119</v>
      </c>
      <c r="B35" s="12" t="s">
        <v>24</v>
      </c>
      <c r="C35" s="12"/>
    </row>
    <row r="36" spans="1:4" s="8" customFormat="1" ht="24" customHeight="1" x14ac:dyDescent="0.25">
      <c r="A36" s="11" t="s">
        <v>120</v>
      </c>
      <c r="B36" s="12" t="s">
        <v>25</v>
      </c>
      <c r="C36" s="81">
        <f>SUM(C37:C40)</f>
        <v>1199221717</v>
      </c>
    </row>
    <row r="37" spans="1:4" s="8" customFormat="1" ht="24" customHeight="1" x14ac:dyDescent="0.25">
      <c r="A37" s="86" t="s">
        <v>116</v>
      </c>
      <c r="B37" s="12" t="s">
        <v>129</v>
      </c>
      <c r="C37" s="16">
        <v>164620000</v>
      </c>
    </row>
    <row r="38" spans="1:4" s="8" customFormat="1" ht="24" customHeight="1" x14ac:dyDescent="0.25">
      <c r="A38" s="86" t="s">
        <v>116</v>
      </c>
      <c r="B38" s="12" t="s">
        <v>130</v>
      </c>
      <c r="C38" s="88">
        <f>167881606+430111</f>
        <v>168311717</v>
      </c>
    </row>
    <row r="39" spans="1:4" s="8" customFormat="1" ht="24" customHeight="1" x14ac:dyDescent="0.25">
      <c r="A39" s="86" t="s">
        <v>116</v>
      </c>
      <c r="B39" s="12" t="s">
        <v>125</v>
      </c>
      <c r="C39" s="16">
        <v>96290000</v>
      </c>
    </row>
    <row r="40" spans="1:4" s="8" customFormat="1" ht="24" customHeight="1" x14ac:dyDescent="0.25">
      <c r="A40" s="86" t="s">
        <v>116</v>
      </c>
      <c r="B40" s="12" t="s">
        <v>123</v>
      </c>
      <c r="C40" s="16">
        <f>170000000+600000000</f>
        <v>770000000</v>
      </c>
    </row>
    <row r="41" spans="1:4" s="80" customFormat="1" ht="24" customHeight="1" x14ac:dyDescent="0.25">
      <c r="A41" s="83">
        <v>2</v>
      </c>
      <c r="B41" s="84" t="s">
        <v>26</v>
      </c>
      <c r="C41" s="85">
        <f>C43+C42</f>
        <v>1295289637</v>
      </c>
      <c r="D41" s="79"/>
    </row>
    <row r="42" spans="1:4" s="8" customFormat="1" ht="24" customHeight="1" x14ac:dyDescent="0.25">
      <c r="A42" s="11" t="s">
        <v>114</v>
      </c>
      <c r="B42" s="12" t="s">
        <v>15</v>
      </c>
      <c r="C42" s="16"/>
    </row>
    <row r="43" spans="1:4" s="8" customFormat="1" ht="24" customHeight="1" x14ac:dyDescent="0.25">
      <c r="A43" s="11" t="s">
        <v>115</v>
      </c>
      <c r="B43" s="12" t="s">
        <v>16</v>
      </c>
      <c r="C43" s="81">
        <f>C44+C45</f>
        <v>1295289637</v>
      </c>
    </row>
    <row r="44" spans="1:4" s="8" customFormat="1" ht="24" customHeight="1" x14ac:dyDescent="0.25">
      <c r="A44" s="86" t="s">
        <v>116</v>
      </c>
      <c r="B44" s="12" t="s">
        <v>128</v>
      </c>
      <c r="C44" s="16">
        <v>1195200000</v>
      </c>
    </row>
    <row r="45" spans="1:4" s="8" customFormat="1" ht="24" customHeight="1" x14ac:dyDescent="0.25">
      <c r="A45" s="86" t="s">
        <v>116</v>
      </c>
      <c r="B45" s="12" t="s">
        <v>127</v>
      </c>
      <c r="C45" s="16">
        <v>100089637</v>
      </c>
    </row>
    <row r="46" spans="1:4" s="80" customFormat="1" ht="24" customHeight="1" x14ac:dyDescent="0.25">
      <c r="A46" s="83">
        <v>3</v>
      </c>
      <c r="B46" s="84" t="s">
        <v>27</v>
      </c>
      <c r="C46" s="85">
        <f>C48+C47</f>
        <v>4658112000</v>
      </c>
    </row>
    <row r="47" spans="1:4" s="8" customFormat="1" ht="24" customHeight="1" x14ac:dyDescent="0.25">
      <c r="A47" s="11" t="s">
        <v>117</v>
      </c>
      <c r="B47" s="12" t="s">
        <v>15</v>
      </c>
      <c r="C47" s="12"/>
    </row>
    <row r="48" spans="1:4" s="8" customFormat="1" ht="24" customHeight="1" x14ac:dyDescent="0.25">
      <c r="A48" s="11" t="s">
        <v>118</v>
      </c>
      <c r="B48" s="12" t="s">
        <v>16</v>
      </c>
      <c r="C48" s="82">
        <f>SUM(C49:C52)</f>
        <v>4658112000</v>
      </c>
    </row>
    <row r="49" spans="1:3" s="8" customFormat="1" ht="24" customHeight="1" x14ac:dyDescent="0.25">
      <c r="A49" s="86" t="s">
        <v>116</v>
      </c>
      <c r="B49" s="12" t="s">
        <v>108</v>
      </c>
      <c r="C49" s="16">
        <f>250000000+2112000+1400000000</f>
        <v>1652112000</v>
      </c>
    </row>
    <row r="50" spans="1:3" s="8" customFormat="1" ht="24" customHeight="1" x14ac:dyDescent="0.25">
      <c r="A50" s="86" t="s">
        <v>116</v>
      </c>
      <c r="B50" s="12" t="s">
        <v>109</v>
      </c>
      <c r="C50" s="16">
        <v>1650000000</v>
      </c>
    </row>
    <row r="51" spans="1:3" s="8" customFormat="1" ht="24" customHeight="1" x14ac:dyDescent="0.25">
      <c r="A51" s="86" t="s">
        <v>116</v>
      </c>
      <c r="B51" s="12" t="s">
        <v>112</v>
      </c>
      <c r="C51" s="16">
        <v>167000000</v>
      </c>
    </row>
    <row r="52" spans="1:3" s="8" customFormat="1" ht="24" customHeight="1" x14ac:dyDescent="0.25">
      <c r="A52" s="86" t="s">
        <v>116</v>
      </c>
      <c r="B52" s="12" t="s">
        <v>113</v>
      </c>
      <c r="C52" s="16">
        <f>132000000+931000000+126000000</f>
        <v>1189000000</v>
      </c>
    </row>
    <row r="53" spans="1:3" s="80" customFormat="1" ht="24" customHeight="1" x14ac:dyDescent="0.25">
      <c r="A53" s="83">
        <v>4</v>
      </c>
      <c r="B53" s="84" t="s">
        <v>110</v>
      </c>
      <c r="C53" s="85">
        <f>C55+C54</f>
        <v>48986803</v>
      </c>
    </row>
    <row r="54" spans="1:3" s="8" customFormat="1" ht="24" customHeight="1" x14ac:dyDescent="0.25">
      <c r="A54" s="11" t="s">
        <v>121</v>
      </c>
      <c r="B54" s="12" t="s">
        <v>15</v>
      </c>
      <c r="C54" s="12"/>
    </row>
    <row r="55" spans="1:3" s="8" customFormat="1" ht="24" customHeight="1" x14ac:dyDescent="0.25">
      <c r="A55" s="11" t="s">
        <v>122</v>
      </c>
      <c r="B55" s="12" t="s">
        <v>16</v>
      </c>
      <c r="C55" s="82">
        <f>SUM(C56)</f>
        <v>48986803</v>
      </c>
    </row>
    <row r="56" spans="1:3" s="8" customFormat="1" ht="24" customHeight="1" x14ac:dyDescent="0.25">
      <c r="A56" s="86" t="s">
        <v>116</v>
      </c>
      <c r="B56" s="12" t="s">
        <v>111</v>
      </c>
      <c r="C56" s="16">
        <v>48986803</v>
      </c>
    </row>
  </sheetData>
  <mergeCells count="5">
    <mergeCell ref="A3:C3"/>
    <mergeCell ref="A4:C4"/>
    <mergeCell ref="A5:C5"/>
    <mergeCell ref="A6:C6"/>
    <mergeCell ref="A7:C7"/>
  </mergeCells>
  <pageMargins left="0.70866141732283472" right="0.19685039370078741" top="0.9055118110236221" bottom="0.78740157480314965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topLeftCell="A22" workbookViewId="0">
      <selection activeCell="C37" sqref="C36:C37"/>
    </sheetView>
  </sheetViews>
  <sheetFormatPr defaultRowHeight="15" x14ac:dyDescent="0.25"/>
  <cols>
    <col min="1" max="1" width="9.5703125" style="96" customWidth="1"/>
    <col min="2" max="2" width="64.140625" style="96" customWidth="1"/>
    <col min="3" max="3" width="24.140625" style="96" customWidth="1"/>
    <col min="4" max="4" width="21" style="96" bestFit="1" customWidth="1"/>
    <col min="5" max="16384" width="9.140625" style="96"/>
  </cols>
  <sheetData>
    <row r="1" spans="1:4" s="89" customFormat="1" ht="15.75" x14ac:dyDescent="0.25">
      <c r="A1" s="89" t="s">
        <v>132</v>
      </c>
      <c r="C1" s="90" t="s">
        <v>30</v>
      </c>
    </row>
    <row r="2" spans="1:4" s="91" customFormat="1" ht="14.25" x14ac:dyDescent="0.2">
      <c r="A2" s="91" t="s">
        <v>31</v>
      </c>
    </row>
    <row r="3" spans="1:4" s="91" customFormat="1" ht="14.25" x14ac:dyDescent="0.2"/>
    <row r="4" spans="1:4" s="91" customFormat="1" ht="14.25" x14ac:dyDescent="0.2"/>
    <row r="5" spans="1:4" s="91" customFormat="1" ht="14.25" x14ac:dyDescent="0.2"/>
    <row r="6" spans="1:4" s="91" customFormat="1" ht="19.5" customHeight="1" x14ac:dyDescent="0.3">
      <c r="A6" s="183" t="s">
        <v>0</v>
      </c>
      <c r="B6" s="183"/>
      <c r="C6" s="183"/>
    </row>
    <row r="7" spans="1:4" s="92" customFormat="1" ht="16.5" x14ac:dyDescent="0.25">
      <c r="A7" s="184" t="s">
        <v>32</v>
      </c>
      <c r="B7" s="184"/>
      <c r="C7" s="184"/>
    </row>
    <row r="8" spans="1:4" s="92" customFormat="1" ht="16.5" x14ac:dyDescent="0.25">
      <c r="A8" s="184" t="s">
        <v>33</v>
      </c>
      <c r="B8" s="184"/>
      <c r="C8" s="184"/>
    </row>
    <row r="9" spans="1:4" s="92" customFormat="1" ht="16.5" x14ac:dyDescent="0.25">
      <c r="A9" s="184" t="s">
        <v>28</v>
      </c>
      <c r="B9" s="184"/>
      <c r="C9" s="184"/>
    </row>
    <row r="10" spans="1:4" s="93" customFormat="1" ht="27" customHeight="1" x14ac:dyDescent="0.25">
      <c r="A10" s="185" t="s">
        <v>131</v>
      </c>
      <c r="B10" s="185"/>
      <c r="C10" s="185"/>
    </row>
    <row r="11" spans="1:4" s="93" customFormat="1" ht="16.5" x14ac:dyDescent="0.25">
      <c r="B11" s="94"/>
      <c r="C11" s="95" t="s">
        <v>126</v>
      </c>
    </row>
    <row r="12" spans="1:4" ht="11.25" customHeight="1" x14ac:dyDescent="0.25">
      <c r="B12" s="97"/>
      <c r="C12" s="98"/>
    </row>
    <row r="13" spans="1:4" s="100" customFormat="1" ht="34.5" customHeight="1" x14ac:dyDescent="0.25">
      <c r="A13" s="99" t="s">
        <v>1</v>
      </c>
      <c r="B13" s="99" t="s">
        <v>2</v>
      </c>
      <c r="C13" s="99" t="s">
        <v>3</v>
      </c>
    </row>
    <row r="14" spans="1:4" s="93" customFormat="1" ht="24" customHeight="1" x14ac:dyDescent="0.25">
      <c r="A14" s="101" t="s">
        <v>4</v>
      </c>
      <c r="B14" s="102" t="s">
        <v>20</v>
      </c>
      <c r="C14" s="103">
        <f>C15+C22+C27+C34</f>
        <v>7201610157</v>
      </c>
    </row>
    <row r="15" spans="1:4" s="93" customFormat="1" ht="24" customHeight="1" x14ac:dyDescent="0.25">
      <c r="A15" s="101">
        <v>1</v>
      </c>
      <c r="B15" s="102" t="s">
        <v>17</v>
      </c>
      <c r="C15" s="103">
        <f>C17+C16</f>
        <v>1199221717</v>
      </c>
      <c r="D15" s="104"/>
    </row>
    <row r="16" spans="1:4" s="93" customFormat="1" ht="19.5" customHeight="1" x14ac:dyDescent="0.25">
      <c r="A16" s="105" t="s">
        <v>119</v>
      </c>
      <c r="B16" s="106" t="s">
        <v>24</v>
      </c>
      <c r="C16" s="106"/>
    </row>
    <row r="17" spans="1:4" s="93" customFormat="1" ht="19.5" customHeight="1" x14ac:dyDescent="0.25">
      <c r="A17" s="105" t="s">
        <v>120</v>
      </c>
      <c r="B17" s="106" t="s">
        <v>25</v>
      </c>
      <c r="C17" s="106">
        <f>SUM(C18:C21)</f>
        <v>1199221717</v>
      </c>
    </row>
    <row r="18" spans="1:4" s="93" customFormat="1" ht="19.5" customHeight="1" x14ac:dyDescent="0.25">
      <c r="A18" s="105" t="s">
        <v>116</v>
      </c>
      <c r="B18" s="106" t="s">
        <v>129</v>
      </c>
      <c r="C18" s="106">
        <v>164620000</v>
      </c>
    </row>
    <row r="19" spans="1:4" s="93" customFormat="1" ht="19.5" customHeight="1" x14ac:dyDescent="0.25">
      <c r="A19" s="105" t="s">
        <v>116</v>
      </c>
      <c r="B19" s="106" t="s">
        <v>130</v>
      </c>
      <c r="C19" s="106">
        <f>167881606+430111</f>
        <v>168311717</v>
      </c>
    </row>
    <row r="20" spans="1:4" s="93" customFormat="1" ht="19.5" customHeight="1" x14ac:dyDescent="0.25">
      <c r="A20" s="105" t="s">
        <v>116</v>
      </c>
      <c r="B20" s="106" t="s">
        <v>125</v>
      </c>
      <c r="C20" s="106">
        <v>96290000</v>
      </c>
    </row>
    <row r="21" spans="1:4" s="93" customFormat="1" ht="19.5" customHeight="1" x14ac:dyDescent="0.25">
      <c r="A21" s="105" t="s">
        <v>116</v>
      </c>
      <c r="B21" s="106" t="s">
        <v>123</v>
      </c>
      <c r="C21" s="106">
        <f>170000000+600000000</f>
        <v>770000000</v>
      </c>
    </row>
    <row r="22" spans="1:4" s="93" customFormat="1" ht="24" customHeight="1" x14ac:dyDescent="0.25">
      <c r="A22" s="101">
        <v>2</v>
      </c>
      <c r="B22" s="102" t="s">
        <v>26</v>
      </c>
      <c r="C22" s="103">
        <f>C24+C23</f>
        <v>1295289637</v>
      </c>
      <c r="D22" s="92"/>
    </row>
    <row r="23" spans="1:4" s="93" customFormat="1" ht="19.5" customHeight="1" x14ac:dyDescent="0.25">
      <c r="A23" s="105" t="s">
        <v>114</v>
      </c>
      <c r="B23" s="106" t="s">
        <v>15</v>
      </c>
      <c r="C23" s="106"/>
    </row>
    <row r="24" spans="1:4" s="93" customFormat="1" ht="19.5" customHeight="1" x14ac:dyDescent="0.25">
      <c r="A24" s="105" t="s">
        <v>115</v>
      </c>
      <c r="B24" s="106" t="s">
        <v>16</v>
      </c>
      <c r="C24" s="106">
        <f>C25+C26</f>
        <v>1295289637</v>
      </c>
    </row>
    <row r="25" spans="1:4" s="93" customFormat="1" ht="19.5" customHeight="1" x14ac:dyDescent="0.25">
      <c r="A25" s="105" t="s">
        <v>116</v>
      </c>
      <c r="B25" s="106" t="s">
        <v>128</v>
      </c>
      <c r="C25" s="106">
        <v>1195200000</v>
      </c>
    </row>
    <row r="26" spans="1:4" s="93" customFormat="1" ht="19.5" customHeight="1" x14ac:dyDescent="0.25">
      <c r="A26" s="105" t="s">
        <v>116</v>
      </c>
      <c r="B26" s="106" t="s">
        <v>127</v>
      </c>
      <c r="C26" s="106">
        <v>100089637</v>
      </c>
    </row>
    <row r="27" spans="1:4" s="93" customFormat="1" ht="24" customHeight="1" x14ac:dyDescent="0.25">
      <c r="A27" s="101">
        <v>3</v>
      </c>
      <c r="B27" s="102" t="s">
        <v>27</v>
      </c>
      <c r="C27" s="103">
        <f>C29+C28</f>
        <v>4658112000</v>
      </c>
    </row>
    <row r="28" spans="1:4" s="93" customFormat="1" ht="19.5" customHeight="1" x14ac:dyDescent="0.25">
      <c r="A28" s="105" t="s">
        <v>117</v>
      </c>
      <c r="B28" s="106" t="s">
        <v>15</v>
      </c>
      <c r="C28" s="106"/>
    </row>
    <row r="29" spans="1:4" s="93" customFormat="1" ht="19.5" customHeight="1" x14ac:dyDescent="0.25">
      <c r="A29" s="105" t="s">
        <v>118</v>
      </c>
      <c r="B29" s="106" t="s">
        <v>16</v>
      </c>
      <c r="C29" s="107">
        <f>SUM(C30:C33)</f>
        <v>4658112000</v>
      </c>
    </row>
    <row r="30" spans="1:4" s="93" customFormat="1" ht="19.5" customHeight="1" x14ac:dyDescent="0.25">
      <c r="A30" s="108" t="s">
        <v>116</v>
      </c>
      <c r="B30" s="106" t="s">
        <v>108</v>
      </c>
      <c r="C30" s="109">
        <f>250000000+2112000+1400000000</f>
        <v>1652112000</v>
      </c>
    </row>
    <row r="31" spans="1:4" s="93" customFormat="1" ht="19.5" customHeight="1" x14ac:dyDescent="0.25">
      <c r="A31" s="108" t="s">
        <v>116</v>
      </c>
      <c r="B31" s="106" t="s">
        <v>109</v>
      </c>
      <c r="C31" s="109">
        <v>1650000000</v>
      </c>
    </row>
    <row r="32" spans="1:4" s="93" customFormat="1" ht="19.5" customHeight="1" x14ac:dyDescent="0.25">
      <c r="A32" s="108" t="s">
        <v>116</v>
      </c>
      <c r="B32" s="106" t="s">
        <v>112</v>
      </c>
      <c r="C32" s="109">
        <v>167000000</v>
      </c>
    </row>
    <row r="33" spans="1:3" s="93" customFormat="1" ht="19.5" customHeight="1" x14ac:dyDescent="0.25">
      <c r="A33" s="108" t="s">
        <v>116</v>
      </c>
      <c r="B33" s="106" t="s">
        <v>113</v>
      </c>
      <c r="C33" s="109">
        <f>132000000+931000000+126000000</f>
        <v>1189000000</v>
      </c>
    </row>
    <row r="34" spans="1:3" s="93" customFormat="1" ht="24" customHeight="1" x14ac:dyDescent="0.25">
      <c r="A34" s="101">
        <v>4</v>
      </c>
      <c r="B34" s="102" t="s">
        <v>110</v>
      </c>
      <c r="C34" s="103">
        <f>C36+C35</f>
        <v>48986803</v>
      </c>
    </row>
    <row r="35" spans="1:3" s="93" customFormat="1" ht="19.5" customHeight="1" x14ac:dyDescent="0.25">
      <c r="A35" s="105" t="s">
        <v>121</v>
      </c>
      <c r="B35" s="106" t="s">
        <v>15</v>
      </c>
      <c r="C35" s="106"/>
    </row>
    <row r="36" spans="1:3" s="93" customFormat="1" ht="19.5" customHeight="1" x14ac:dyDescent="0.25">
      <c r="A36" s="105" t="s">
        <v>122</v>
      </c>
      <c r="B36" s="106" t="s">
        <v>16</v>
      </c>
      <c r="C36" s="109">
        <f>SUM(C37)</f>
        <v>48986803</v>
      </c>
    </row>
    <row r="37" spans="1:3" s="93" customFormat="1" ht="19.5" customHeight="1" x14ac:dyDescent="0.25">
      <c r="A37" s="105" t="s">
        <v>116</v>
      </c>
      <c r="B37" s="106" t="s">
        <v>111</v>
      </c>
      <c r="C37" s="109">
        <v>48986803</v>
      </c>
    </row>
  </sheetData>
  <mergeCells count="5">
    <mergeCell ref="A6:C6"/>
    <mergeCell ref="A7:C7"/>
    <mergeCell ref="A8:C8"/>
    <mergeCell ref="A9:C9"/>
    <mergeCell ref="A10:C10"/>
  </mergeCells>
  <pageMargins left="0.70866141732283472" right="0.19685039370078741" top="0.9055118110236221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Thu hồi</vt:lpstr>
      <vt:lpstr>Bổ sung</vt:lpstr>
      <vt:lpstr>Sheet1</vt:lpstr>
      <vt:lpstr>PKT 6 tháng cuối nămcó thu hồi</vt:lpstr>
      <vt:lpstr>Sheet2</vt:lpstr>
      <vt:lpstr>48</vt:lpstr>
      <vt:lpstr>Sheet3</vt:lpstr>
      <vt:lpstr>PKT 6 tháng cuối năm</vt:lpstr>
      <vt:lpstr>'48'!Print_Titles</vt:lpstr>
      <vt:lpstr>'Bổ sung'!Print_Titles</vt:lpstr>
      <vt:lpstr>'PKT 6 tháng cuối năm'!Print_Titles</vt:lpstr>
      <vt:lpstr>'PKT 6 tháng cuối nămcó thu hồi'!Print_Titles</vt:lpstr>
      <vt:lpstr>'Thu hồi'!Print_Titles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2026-05-25T07:12:28Z</cp:lastPrinted>
  <dcterms:created xsi:type="dcterms:W3CDTF">2025-09-08T01:07:52Z</dcterms:created>
  <dcterms:modified xsi:type="dcterms:W3CDTF">2026-05-26T00:46:44Z</dcterms:modified>
</cp:coreProperties>
</file>